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Human Resources\LABOR\1 (CTS) 320 911 Supervisors\Salary Schedules\"/>
    </mc:Choice>
  </mc:AlternateContent>
  <xr:revisionPtr revIDLastSave="0" documentId="8_{50FF49B4-23EE-49E7-B691-3FBD5B6586B3}" xr6:coauthVersionLast="47" xr6:coauthVersionMax="47" xr10:uidLastSave="{00000000-0000-0000-0000-000000000000}"/>
  <bookViews>
    <workbookView xWindow="-28920" yWindow="-3765" windowWidth="29040" windowHeight="15720" firstSheet="9" activeTab="10" xr2:uid="{00000000-000D-0000-FFFF-FFFF00000000}"/>
  </bookViews>
  <sheets>
    <sheet name="May 2017 " sheetId="1" state="hidden" r:id="rId1"/>
    <sheet name="January 1 2018" sheetId="2" state="hidden" r:id="rId2"/>
    <sheet name="April 1 2018" sheetId="3" state="hidden" r:id="rId3"/>
    <sheet name="April 1 2019" sheetId="4" state="hidden" r:id="rId4"/>
    <sheet name="April 1 2020" sheetId="5" state="hidden" r:id="rId5"/>
    <sheet name="1-1-2021" sheetId="7" state="hidden" r:id="rId6"/>
    <sheet name="1-1-2022" sheetId="8" state="hidden" r:id="rId7"/>
    <sheet name="1-1-2023" sheetId="9" state="hidden" r:id="rId8"/>
    <sheet name="1-1-2024" sheetId="10" state="hidden" r:id="rId9"/>
    <sheet name="1-1-2025" sheetId="11" r:id="rId10"/>
    <sheet name="1-1-2026" sheetId="12" r:id="rId11"/>
    <sheet name="1-1-2027" sheetId="13" r:id="rId12"/>
    <sheet name="Notes" sheetId="6" state="hidden" r:id="rId13"/>
  </sheets>
  <definedNames>
    <definedName name="Data2020">'April 1 2020'!$Q$6:$Z$28</definedName>
    <definedName name="Data2021">'1-1-2021'!$Q$7:$Z$35</definedName>
    <definedName name="Data2022">'1-1-2022'!$Q$7:$Z$36</definedName>
    <definedName name="Data2023">'1-1-2023'!$Q$7:$Z$33</definedName>
    <definedName name="Data2024">'1-1-2024'!$Q$8:$Z$71</definedName>
    <definedName name="Data2025">'1-1-2025'!$Q$7:$Z$34</definedName>
    <definedName name="Data2026">'1-1-2026'!$Q$7:$Z$36</definedName>
    <definedName name="MktAdj2024">'1-1-2024'!$T$1</definedName>
    <definedName name="MktAdj2025">'1-1-2025'!$T$1</definedName>
    <definedName name="MktAdj2026">'1-1-2026'!$T$1</definedName>
    <definedName name="MktAdj2027">'1-1-2027'!$T$1</definedName>
    <definedName name="PercIncr2021">'1-1-2021'!$Q$1</definedName>
    <definedName name="PercIncr2022">'1-1-2022'!$Q$1</definedName>
    <definedName name="PercIncr2023">'1-1-2023'!$Q$1</definedName>
    <definedName name="PercIncr2024">'1-1-2024'!$Q$1</definedName>
    <definedName name="PercIncr2025">'1-1-2025'!$Q$1</definedName>
    <definedName name="PercIncr2026">'1-1-2026'!$Q$1</definedName>
    <definedName name="PercIncr2027">'1-1-2027'!$Q$1</definedName>
    <definedName name="_xlnm.Print_Area" localSheetId="2">'April 1 2018'!$A$1:$O$35</definedName>
    <definedName name="_xlnm.Print_Area" localSheetId="3">'April 1 2019'!$A$1:$N$35</definedName>
    <definedName name="_xlnm.Print_Area" localSheetId="1">'January 1 2018'!$A$1:$N$35</definedName>
    <definedName name="_xlnm.Print_Area" localSheetId="0">'May 2017 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1" i="12" l="1"/>
  <c r="AA36" i="13"/>
  <c r="AB33" i="13"/>
  <c r="AB32" i="13"/>
  <c r="AB31" i="13"/>
  <c r="AA31" i="13"/>
  <c r="AB29" i="13"/>
  <c r="AB28" i="13"/>
  <c r="AB27" i="13"/>
  <c r="AB26" i="13"/>
  <c r="AA26" i="13"/>
  <c r="AB24" i="13"/>
  <c r="AB23" i="13"/>
  <c r="AB22" i="13"/>
  <c r="AB21" i="13"/>
  <c r="AA21" i="13"/>
  <c r="AB20" i="13"/>
  <c r="AB16" i="13"/>
  <c r="AA16" i="13"/>
  <c r="AB15" i="13"/>
  <c r="AA15" i="13"/>
  <c r="AB14" i="13"/>
  <c r="AA14" i="13"/>
  <c r="AB13" i="13"/>
  <c r="AA13" i="13"/>
  <c r="AB12" i="13"/>
  <c r="AC8" i="13"/>
  <c r="AB8" i="13"/>
  <c r="AA8" i="13"/>
  <c r="S8" i="13"/>
  <c r="AD8" i="13" s="1"/>
  <c r="R8" i="13"/>
  <c r="Q8" i="13"/>
  <c r="V6" i="13"/>
  <c r="W6" i="13" s="1"/>
  <c r="X6" i="13" s="1"/>
  <c r="Y6" i="13" s="1"/>
  <c r="Z6" i="13" s="1"/>
  <c r="U6" i="13"/>
  <c r="AE36" i="12"/>
  <c r="B36" i="12"/>
  <c r="AB33" i="12"/>
  <c r="AB32" i="12"/>
  <c r="AB31" i="12"/>
  <c r="AB29" i="12"/>
  <c r="AB28" i="12"/>
  <c r="AB27" i="12"/>
  <c r="AB26" i="12"/>
  <c r="AA26" i="12"/>
  <c r="AB24" i="12"/>
  <c r="AB23" i="12"/>
  <c r="AB22" i="12"/>
  <c r="AB21" i="12"/>
  <c r="AA21" i="12"/>
  <c r="AB20" i="12"/>
  <c r="AB16" i="12"/>
  <c r="AA16" i="12"/>
  <c r="AB15" i="12"/>
  <c r="AA15" i="12"/>
  <c r="AB14" i="12"/>
  <c r="AA14" i="12"/>
  <c r="AB13" i="12"/>
  <c r="AA13" i="12"/>
  <c r="AB12" i="12"/>
  <c r="AA8" i="12"/>
  <c r="S8" i="12"/>
  <c r="AD8" i="12" s="1"/>
  <c r="R8" i="12"/>
  <c r="AC8" i="12" s="1"/>
  <c r="Q8" i="12"/>
  <c r="U6" i="12"/>
  <c r="V6" i="12" s="1"/>
  <c r="W6" i="12" s="1"/>
  <c r="X6" i="12" s="1"/>
  <c r="Y6" i="12" s="1"/>
  <c r="Z6" i="12" s="1"/>
  <c r="AE24" i="10"/>
  <c r="T24" i="10"/>
  <c r="AB24" i="10"/>
  <c r="AB29" i="10"/>
  <c r="AE29" i="10"/>
  <c r="T29" i="10"/>
  <c r="T28" i="10"/>
  <c r="AA32" i="10"/>
  <c r="AB32" i="10"/>
  <c r="AE32" i="10"/>
  <c r="AB33" i="10"/>
  <c r="AE33" i="10"/>
  <c r="AB34" i="10"/>
  <c r="AE34" i="10"/>
  <c r="AA32" i="11"/>
  <c r="AB32" i="11"/>
  <c r="T34" i="10"/>
  <c r="T33" i="10"/>
  <c r="B32" i="10"/>
  <c r="AB26" i="11"/>
  <c r="AA26" i="11"/>
  <c r="AB21" i="11"/>
  <c r="AA21" i="11"/>
  <c r="AB20" i="11"/>
  <c r="AB16" i="11"/>
  <c r="AA16" i="11"/>
  <c r="AB15" i="11"/>
  <c r="AA15" i="11"/>
  <c r="AB14" i="11"/>
  <c r="AA14" i="11"/>
  <c r="AB13" i="11"/>
  <c r="AA13" i="11"/>
  <c r="AB12" i="11"/>
  <c r="AB8" i="11"/>
  <c r="AA8" i="11"/>
  <c r="S8" i="11"/>
  <c r="AD8" i="11" s="1"/>
  <c r="R8" i="11"/>
  <c r="AC8" i="11" s="1"/>
  <c r="Q8" i="11"/>
  <c r="U6" i="11"/>
  <c r="V6" i="11" s="1"/>
  <c r="W6" i="11" s="1"/>
  <c r="X6" i="11" s="1"/>
  <c r="Y6" i="11" s="1"/>
  <c r="Z6" i="11" s="1"/>
  <c r="AB28" i="10"/>
  <c r="AB27" i="10"/>
  <c r="AB26" i="10"/>
  <c r="AA26" i="10"/>
  <c r="AB23" i="10"/>
  <c r="AB22" i="10"/>
  <c r="AB21" i="10"/>
  <c r="AA21" i="10"/>
  <c r="AB20" i="10"/>
  <c r="AB16" i="10"/>
  <c r="AA16" i="10"/>
  <c r="AB15" i="10"/>
  <c r="AA15" i="10"/>
  <c r="AB14" i="10"/>
  <c r="AA14" i="10"/>
  <c r="AB13" i="10"/>
  <c r="AA13" i="10"/>
  <c r="AB12" i="10"/>
  <c r="AA8" i="10"/>
  <c r="S8" i="10"/>
  <c r="AD8" i="10" s="1"/>
  <c r="R8" i="10"/>
  <c r="AC8" i="10" s="1"/>
  <c r="Q8" i="10"/>
  <c r="AB8" i="10" s="1"/>
  <c r="U6" i="10"/>
  <c r="V6" i="10" s="1"/>
  <c r="W6" i="10" s="1"/>
  <c r="X6" i="10" s="1"/>
  <c r="Y6" i="10" s="1"/>
  <c r="Z6" i="10" s="1"/>
  <c r="AB13" i="8"/>
  <c r="AB13" i="9"/>
  <c r="AB13" i="7"/>
  <c r="AA15" i="8"/>
  <c r="AB15" i="8"/>
  <c r="AA16" i="8"/>
  <c r="AB16" i="8"/>
  <c r="AA17" i="8"/>
  <c r="AB17" i="8"/>
  <c r="AB21" i="8"/>
  <c r="AA22" i="8"/>
  <c r="AB22" i="8"/>
  <c r="AA23" i="8"/>
  <c r="AB23" i="8"/>
  <c r="AA24" i="8"/>
  <c r="AB24" i="8"/>
  <c r="AA27" i="8"/>
  <c r="AB27" i="8"/>
  <c r="AA28" i="8"/>
  <c r="AB28" i="8"/>
  <c r="AA29" i="8"/>
  <c r="AB29" i="8"/>
  <c r="AA15" i="9"/>
  <c r="AB15" i="9"/>
  <c r="AA16" i="9"/>
  <c r="AB16" i="9"/>
  <c r="AA17" i="9"/>
  <c r="AB17" i="9"/>
  <c r="AB21" i="9"/>
  <c r="AA22" i="9"/>
  <c r="AB22" i="9"/>
  <c r="AA23" i="9"/>
  <c r="AB23" i="9"/>
  <c r="AA24" i="9"/>
  <c r="AB24" i="9"/>
  <c r="AA27" i="9"/>
  <c r="AB27" i="9"/>
  <c r="AA28" i="9"/>
  <c r="AB28" i="9"/>
  <c r="AA29" i="9"/>
  <c r="AB29" i="9"/>
  <c r="AA15" i="7"/>
  <c r="AB15" i="7"/>
  <c r="AA16" i="7"/>
  <c r="AB16" i="7"/>
  <c r="AA17" i="7"/>
  <c r="AB17" i="7"/>
  <c r="AB21" i="7"/>
  <c r="AA22" i="7"/>
  <c r="AB22" i="7"/>
  <c r="AA23" i="7"/>
  <c r="AB23" i="7"/>
  <c r="AA24" i="7"/>
  <c r="AB24" i="7"/>
  <c r="AA27" i="7"/>
  <c r="AB27" i="7"/>
  <c r="AA28" i="7"/>
  <c r="AB28" i="7"/>
  <c r="AA29" i="7"/>
  <c r="AB29" i="7"/>
  <c r="AB14" i="8"/>
  <c r="AB14" i="9"/>
  <c r="AB14" i="7"/>
  <c r="AA14" i="8"/>
  <c r="AA14" i="9"/>
  <c r="AA14" i="7"/>
  <c r="AA9" i="8"/>
  <c r="AA9" i="9"/>
  <c r="AA9" i="7"/>
  <c r="AA8" i="8"/>
  <c r="AA8" i="9"/>
  <c r="AA8" i="7"/>
  <c r="S9" i="9"/>
  <c r="AD9" i="9" s="1"/>
  <c r="R9" i="9"/>
  <c r="AC9" i="9" s="1"/>
  <c r="Q9" i="9"/>
  <c r="AB9" i="9" s="1"/>
  <c r="S8" i="9"/>
  <c r="AD8" i="9" s="1"/>
  <c r="R8" i="9"/>
  <c r="AC8" i="9" s="1"/>
  <c r="Q8" i="9"/>
  <c r="AB8" i="9" s="1"/>
  <c r="U6" i="9"/>
  <c r="V6" i="9" s="1"/>
  <c r="W6" i="9" s="1"/>
  <c r="X6" i="9" s="1"/>
  <c r="Y6" i="9" s="1"/>
  <c r="Z6" i="9" s="1"/>
  <c r="S9" i="8"/>
  <c r="AD9" i="8" s="1"/>
  <c r="R9" i="8"/>
  <c r="AC9" i="8" s="1"/>
  <c r="Q9" i="8"/>
  <c r="AB9" i="8" s="1"/>
  <c r="S8" i="8"/>
  <c r="AD8" i="8" s="1"/>
  <c r="R8" i="8"/>
  <c r="AC8" i="8" s="1"/>
  <c r="Q8" i="8"/>
  <c r="AB8" i="8" s="1"/>
  <c r="U6" i="8"/>
  <c r="V6" i="8" s="1"/>
  <c r="W6" i="8" s="1"/>
  <c r="X6" i="8" s="1"/>
  <c r="Y6" i="8" s="1"/>
  <c r="Z6" i="8" s="1"/>
  <c r="W8" i="10" a="1"/>
  <c r="Y8" i="10" a="1"/>
  <c r="Z8" i="10" a="1"/>
  <c r="T35" i="13" a="1"/>
  <c r="U8" i="10" a="1"/>
  <c r="V8" i="10" a="1"/>
  <c r="X8" i="10" a="1"/>
  <c r="T8" i="10" a="1"/>
  <c r="T35" i="13" l="1"/>
  <c r="AB8" i="12"/>
  <c r="X8" i="10"/>
  <c r="Z8" i="10"/>
  <c r="Y8" i="10"/>
  <c r="V8" i="10"/>
  <c r="W8" i="10"/>
  <c r="U8" i="10"/>
  <c r="T8" i="10"/>
  <c r="U6" i="7"/>
  <c r="V6" i="7" s="1"/>
  <c r="W6" i="7" s="1"/>
  <c r="X6" i="7" s="1"/>
  <c r="Y6" i="7" s="1"/>
  <c r="Z6" i="7" s="1"/>
  <c r="S9" i="7"/>
  <c r="AD9" i="7" s="1"/>
  <c r="R9" i="7"/>
  <c r="AC9" i="7" s="1"/>
  <c r="Q9" i="7"/>
  <c r="AB9" i="7" s="1"/>
  <c r="S8" i="7"/>
  <c r="AD8" i="7" s="1"/>
  <c r="R8" i="7"/>
  <c r="AC8" i="7" s="1"/>
  <c r="Q8" i="7"/>
  <c r="B28" i="5"/>
  <c r="B26" i="5"/>
  <c r="B23" i="5"/>
  <c r="B21" i="5"/>
  <c r="T22" i="5"/>
  <c r="T27" i="5"/>
  <c r="T23" i="5"/>
  <c r="T28" i="5"/>
  <c r="Q8" i="5"/>
  <c r="R8" i="5"/>
  <c r="S8" i="5"/>
  <c r="R7" i="5"/>
  <c r="S7" i="5"/>
  <c r="Q7" i="5"/>
  <c r="S34" i="3"/>
  <c r="R34" i="4" s="1"/>
  <c r="S32" i="3"/>
  <c r="R32" i="4" s="1"/>
  <c r="S29" i="3"/>
  <c r="R29" i="4" s="1"/>
  <c r="S27" i="3"/>
  <c r="R27" i="4" s="1"/>
  <c r="W9" i="7" a="1"/>
  <c r="Y9" i="7" a="1"/>
  <c r="V8" i="11" a="1"/>
  <c r="Z8" i="7" a="1"/>
  <c r="T31" i="12" a="1"/>
  <c r="U8" i="7" a="1"/>
  <c r="X8" i="11" a="1"/>
  <c r="T9" i="7" a="1"/>
  <c r="X8" i="7" a="1"/>
  <c r="W8" i="7" a="1"/>
  <c r="U8" i="11" a="1"/>
  <c r="U9" i="7" a="1"/>
  <c r="Y8" i="7" a="1"/>
  <c r="V9" i="7" a="1"/>
  <c r="V8" i="7" a="1"/>
  <c r="Z9" i="7" a="1"/>
  <c r="X9" i="7" a="1"/>
  <c r="T8" i="11" a="1"/>
  <c r="T27" i="7" a="1"/>
  <c r="T14" i="7" a="1"/>
  <c r="T15" i="7" a="1"/>
  <c r="T22" i="7" a="1"/>
  <c r="T8" i="7" a="1"/>
  <c r="T17" i="7" a="1"/>
  <c r="Z8" i="11" a="1"/>
  <c r="T26" i="12" a="1"/>
  <c r="Y8" i="11" a="1"/>
  <c r="W8" i="11" a="1"/>
  <c r="T16" i="7" a="1"/>
  <c r="T21" i="12" a="1"/>
  <c r="AE36" i="13" l="1"/>
  <c r="B36" i="13"/>
  <c r="T21" i="12"/>
  <c r="T26" i="12"/>
  <c r="T31" i="12"/>
  <c r="AE32" i="11"/>
  <c r="B32" i="11"/>
  <c r="Y8" i="11"/>
  <c r="T8" i="11"/>
  <c r="W8" i="11"/>
  <c r="V8" i="11"/>
  <c r="Z8" i="11"/>
  <c r="U8" i="11"/>
  <c r="X8" i="11"/>
  <c r="AG8" i="10"/>
  <c r="I8" i="10"/>
  <c r="AF8" i="10"/>
  <c r="J8" i="10"/>
  <c r="L8" i="10"/>
  <c r="AI8" i="10"/>
  <c r="M8" i="10"/>
  <c r="AJ8" i="10"/>
  <c r="K8" i="10"/>
  <c r="AH8" i="10"/>
  <c r="T15" i="7"/>
  <c r="B15" i="7" s="1"/>
  <c r="T22" i="7"/>
  <c r="T14" i="7"/>
  <c r="B14" i="7" s="1"/>
  <c r="T16" i="7"/>
  <c r="B16" i="7" s="1"/>
  <c r="T17" i="7"/>
  <c r="B17" i="7" s="1"/>
  <c r="T27" i="7"/>
  <c r="AB8" i="7"/>
  <c r="T9" i="7"/>
  <c r="Z9" i="7"/>
  <c r="U9" i="7"/>
  <c r="V9" i="7"/>
  <c r="W9" i="7"/>
  <c r="X9" i="7"/>
  <c r="Y9" i="7"/>
  <c r="U8" i="7"/>
  <c r="Z8" i="7"/>
  <c r="V8" i="7"/>
  <c r="W8" i="7"/>
  <c r="Y8" i="7"/>
  <c r="X8" i="7"/>
  <c r="T8" i="7"/>
  <c r="B23" i="3"/>
  <c r="B23" i="4" s="1"/>
  <c r="B22" i="3"/>
  <c r="B22" i="4" s="1"/>
  <c r="B21" i="3"/>
  <c r="B21" i="4" s="1"/>
  <c r="B20" i="3"/>
  <c r="B20" i="4" s="1"/>
  <c r="B17" i="3"/>
  <c r="B17" i="4" s="1"/>
  <c r="B16" i="5" s="1"/>
  <c r="T16" i="5" s="1"/>
  <c r="B16" i="3"/>
  <c r="B16" i="4" s="1"/>
  <c r="B15" i="5" s="1"/>
  <c r="T15" i="5" s="1"/>
  <c r="B15" i="3"/>
  <c r="B15" i="4" s="1"/>
  <c r="B14" i="5" s="1"/>
  <c r="T14" i="5" s="1"/>
  <c r="B14" i="3"/>
  <c r="B14" i="4" s="1"/>
  <c r="B13" i="5" s="1"/>
  <c r="T13" i="5" s="1"/>
  <c r="J9" i="4"/>
  <c r="I9" i="4"/>
  <c r="K8" i="4"/>
  <c r="K8" i="5" s="1"/>
  <c r="W8" i="5" s="1"/>
  <c r="J8" i="4"/>
  <c r="J8" i="5" s="1"/>
  <c r="V8" i="5" s="1"/>
  <c r="L9" i="2"/>
  <c r="M9" i="3" s="1"/>
  <c r="L9" i="4" s="1"/>
  <c r="K9" i="2"/>
  <c r="L9" i="3" s="1"/>
  <c r="K9" i="4" s="1"/>
  <c r="J9" i="2"/>
  <c r="K9" i="3" s="1"/>
  <c r="I9" i="2"/>
  <c r="J9" i="3" s="1"/>
  <c r="H9" i="2"/>
  <c r="N8" i="2"/>
  <c r="M8" i="2"/>
  <c r="L8" i="2"/>
  <c r="K8" i="2"/>
  <c r="L8" i="3" s="1"/>
  <c r="J8" i="2"/>
  <c r="K8" i="3" s="1"/>
  <c r="I8" i="2"/>
  <c r="J8" i="3" s="1"/>
  <c r="I8" i="4" s="1"/>
  <c r="I8" i="5" s="1"/>
  <c r="U8" i="5" s="1"/>
  <c r="H8" i="2"/>
  <c r="I8" i="3" s="1"/>
  <c r="H8" i="4" s="1"/>
  <c r="H8" i="5" s="1"/>
  <c r="T8" i="5" s="1"/>
  <c r="N7" i="2"/>
  <c r="O7" i="3" s="1"/>
  <c r="N7" i="4" s="1"/>
  <c r="N7" i="5" s="1"/>
  <c r="Z7" i="5" s="1"/>
  <c r="M7" i="2"/>
  <c r="L7" i="2"/>
  <c r="K7" i="2"/>
  <c r="J7" i="2"/>
  <c r="K7" i="3" s="1"/>
  <c r="J7" i="4" s="1"/>
  <c r="J7" i="5" s="1"/>
  <c r="V7" i="5" s="1"/>
  <c r="I7" i="2"/>
  <c r="J7" i="3" s="1"/>
  <c r="I7" i="4" s="1"/>
  <c r="I7" i="5" s="1"/>
  <c r="U7" i="5" s="1"/>
  <c r="H7" i="2"/>
  <c r="I7" i="3" s="1"/>
  <c r="H7" i="4" s="1"/>
  <c r="H7" i="5" s="1"/>
  <c r="T7" i="5" s="1"/>
  <c r="V8" i="12" a="1"/>
  <c r="T9" i="8" a="1"/>
  <c r="T22" i="8" a="1"/>
  <c r="X8" i="12" a="1"/>
  <c r="X8" i="8" a="1"/>
  <c r="T31" i="13" a="1"/>
  <c r="T21" i="13" a="1"/>
  <c r="V9" i="8" a="1"/>
  <c r="W8" i="12" a="1"/>
  <c r="Z8" i="8" a="1"/>
  <c r="Z9" i="8" a="1"/>
  <c r="X9" i="8" a="1"/>
  <c r="Y8" i="12" a="1"/>
  <c r="Y9" i="8" a="1"/>
  <c r="U9" i="8" a="1"/>
  <c r="T17" i="8" a="1"/>
  <c r="W9" i="8" a="1"/>
  <c r="T26" i="13" a="1"/>
  <c r="Z8" i="12" a="1"/>
  <c r="Y8" i="8" a="1"/>
  <c r="T15" i="8" a="1"/>
  <c r="U8" i="8" a="1"/>
  <c r="U8" i="12" a="1"/>
  <c r="T27" i="8" a="1"/>
  <c r="T16" i="8" a="1"/>
  <c r="T14" i="8" a="1"/>
  <c r="W8" i="8" a="1"/>
  <c r="T8" i="8" a="1"/>
  <c r="V8" i="8" a="1"/>
  <c r="T8" i="12" a="1"/>
  <c r="T31" i="13" l="1"/>
  <c r="AE32" i="13" s="1"/>
  <c r="T26" i="13"/>
  <c r="AE26" i="13" s="1"/>
  <c r="T21" i="13"/>
  <c r="B21" i="13" s="1"/>
  <c r="B21" i="12"/>
  <c r="AE31" i="12"/>
  <c r="AE21" i="12"/>
  <c r="B23" i="12"/>
  <c r="B28" i="12"/>
  <c r="AE26" i="12"/>
  <c r="B26" i="12"/>
  <c r="U8" i="12"/>
  <c r="Z8" i="12"/>
  <c r="V8" i="12"/>
  <c r="X8" i="12"/>
  <c r="W8" i="12"/>
  <c r="T8" i="12"/>
  <c r="Y8" i="12"/>
  <c r="I8" i="11"/>
  <c r="AK8" i="11"/>
  <c r="AG8" i="11"/>
  <c r="B32" i="12"/>
  <c r="AI8" i="11"/>
  <c r="AH8" i="11"/>
  <c r="H8" i="11"/>
  <c r="M8" i="11"/>
  <c r="AE8" i="11"/>
  <c r="K8" i="11"/>
  <c r="L8" i="11"/>
  <c r="AF8" i="11"/>
  <c r="AJ8" i="11"/>
  <c r="N8" i="11"/>
  <c r="J8" i="11"/>
  <c r="N8" i="10"/>
  <c r="AK8" i="10"/>
  <c r="T8" i="8"/>
  <c r="U8" i="8"/>
  <c r="V8" i="8"/>
  <c r="W8" i="8"/>
  <c r="X8" i="8"/>
  <c r="Y8" i="8"/>
  <c r="Z8" i="8"/>
  <c r="AI9" i="7"/>
  <c r="L9" i="7"/>
  <c r="AH9" i="7"/>
  <c r="K9" i="7"/>
  <c r="AJ9" i="7"/>
  <c r="M9" i="7"/>
  <c r="AG9" i="7"/>
  <c r="J9" i="7"/>
  <c r="AF9" i="7"/>
  <c r="I9" i="7"/>
  <c r="AK9" i="7"/>
  <c r="N9" i="7"/>
  <c r="AE9" i="7"/>
  <c r="H9" i="7"/>
  <c r="AK8" i="7"/>
  <c r="N8" i="7"/>
  <c r="AF8" i="7"/>
  <c r="I8" i="7"/>
  <c r="AH8" i="7"/>
  <c r="K8" i="7"/>
  <c r="AG8" i="7"/>
  <c r="J8" i="7"/>
  <c r="AI8" i="7"/>
  <c r="L8" i="7"/>
  <c r="AJ8" i="7"/>
  <c r="M8" i="7"/>
  <c r="AE8" i="7"/>
  <c r="H8" i="7"/>
  <c r="T22" i="8"/>
  <c r="T15" i="8"/>
  <c r="T16" i="8"/>
  <c r="T27" i="8"/>
  <c r="T17" i="8"/>
  <c r="T14" i="8"/>
  <c r="AE22" i="7"/>
  <c r="T24" i="7"/>
  <c r="AE24" i="7" s="1"/>
  <c r="B24" i="7"/>
  <c r="T23" i="7"/>
  <c r="AE23" i="7" s="1"/>
  <c r="B22" i="7"/>
  <c r="AE15" i="7"/>
  <c r="AE16" i="7"/>
  <c r="AE27" i="7"/>
  <c r="T29" i="7"/>
  <c r="AE29" i="7" s="1"/>
  <c r="B29" i="7"/>
  <c r="B27" i="7"/>
  <c r="T28" i="7"/>
  <c r="AE28" i="7" s="1"/>
  <c r="AE17" i="7"/>
  <c r="AE14" i="7"/>
  <c r="Y9" i="8"/>
  <c r="W9" i="8"/>
  <c r="Z9" i="8"/>
  <c r="X9" i="8"/>
  <c r="V9" i="8"/>
  <c r="U9" i="8"/>
  <c r="T9" i="8"/>
  <c r="N7" i="3"/>
  <c r="M7" i="4" s="1"/>
  <c r="M7" i="5" s="1"/>
  <c r="Y7" i="5" s="1"/>
  <c r="O8" i="3"/>
  <c r="N8" i="4" s="1"/>
  <c r="N8" i="5" s="1"/>
  <c r="Z8" i="5" s="1"/>
  <c r="M8" i="3"/>
  <c r="L8" i="4" s="1"/>
  <c r="L8" i="5" s="1"/>
  <c r="X8" i="5" s="1"/>
  <c r="N8" i="3"/>
  <c r="M8" i="4" s="1"/>
  <c r="M8" i="5" s="1"/>
  <c r="Y8" i="5" s="1"/>
  <c r="I9" i="3"/>
  <c r="H9" i="4" s="1"/>
  <c r="L7" i="3"/>
  <c r="K7" i="4" s="1"/>
  <c r="K7" i="5" s="1"/>
  <c r="W7" i="5" s="1"/>
  <c r="M7" i="3"/>
  <c r="L7" i="4" s="1"/>
  <c r="L7" i="5" s="1"/>
  <c r="X7" i="5" s="1"/>
  <c r="T16" i="9" a="1"/>
  <c r="U8" i="13" a="1"/>
  <c r="T22" i="9" a="1"/>
  <c r="X9" i="9" a="1"/>
  <c r="W9" i="9" a="1"/>
  <c r="Y9" i="9" a="1"/>
  <c r="Y8" i="13" a="1"/>
  <c r="V8" i="13" a="1"/>
  <c r="T9" i="9" a="1"/>
  <c r="T15" i="9" a="1"/>
  <c r="Z8" i="13" a="1"/>
  <c r="V9" i="9" a="1"/>
  <c r="X8" i="13" a="1"/>
  <c r="U9" i="9" a="1"/>
  <c r="T27" i="9" a="1"/>
  <c r="T17" i="9" a="1"/>
  <c r="T14" i="9" a="1"/>
  <c r="Z9" i="9" a="1"/>
  <c r="W8" i="13" a="1"/>
  <c r="T8" i="13" a="1"/>
  <c r="AE33" i="12" l="1"/>
  <c r="AE32" i="12"/>
  <c r="AE29" i="12"/>
  <c r="AE27" i="12"/>
  <c r="AE28" i="12"/>
  <c r="AE23" i="12"/>
  <c r="AE24" i="12"/>
  <c r="AE22" i="12"/>
  <c r="B32" i="13"/>
  <c r="AE33" i="13"/>
  <c r="AE31" i="13"/>
  <c r="B26" i="13"/>
  <c r="AE27" i="13"/>
  <c r="AE29" i="13"/>
  <c r="B23" i="13"/>
  <c r="AE28" i="13"/>
  <c r="B28" i="13"/>
  <c r="AE21" i="13"/>
  <c r="AE24" i="13"/>
  <c r="AE23" i="13"/>
  <c r="AE22" i="13"/>
  <c r="U8" i="13"/>
  <c r="I8" i="13" s="1"/>
  <c r="Y8" i="13"/>
  <c r="AJ8" i="13" s="1"/>
  <c r="T8" i="13"/>
  <c r="H8" i="13" s="1"/>
  <c r="W8" i="13"/>
  <c r="AH8" i="13" s="1"/>
  <c r="X8" i="13"/>
  <c r="AI8" i="13" s="1"/>
  <c r="V8" i="13"/>
  <c r="AG8" i="13" s="1"/>
  <c r="Z8" i="13"/>
  <c r="AK8" i="13" s="1"/>
  <c r="AF8" i="12"/>
  <c r="AJ8" i="12"/>
  <c r="AE8" i="12"/>
  <c r="AH8" i="12"/>
  <c r="L8" i="12"/>
  <c r="AG8" i="12"/>
  <c r="N8" i="12"/>
  <c r="AK8" i="12"/>
  <c r="H8" i="12"/>
  <c r="J8" i="12"/>
  <c r="AI8" i="12"/>
  <c r="I8" i="12"/>
  <c r="K8" i="12"/>
  <c r="M8" i="12"/>
  <c r="AE8" i="10"/>
  <c r="H8" i="10"/>
  <c r="AE27" i="8"/>
  <c r="B16" i="8"/>
  <c r="B24" i="8"/>
  <c r="B17" i="8"/>
  <c r="T9" i="9"/>
  <c r="T14" i="9"/>
  <c r="AE15" i="8"/>
  <c r="B15" i="8"/>
  <c r="AE14" i="8"/>
  <c r="B14" i="8"/>
  <c r="AF9" i="8"/>
  <c r="I9" i="8"/>
  <c r="AH9" i="8"/>
  <c r="K9" i="8"/>
  <c r="AG9" i="8"/>
  <c r="J9" i="8"/>
  <c r="AI9" i="8"/>
  <c r="L9" i="8"/>
  <c r="AK9" i="8"/>
  <c r="N9" i="8"/>
  <c r="AJ9" i="8"/>
  <c r="M9" i="8"/>
  <c r="AE9" i="8"/>
  <c r="H9" i="8"/>
  <c r="AG8" i="8"/>
  <c r="J8" i="8"/>
  <c r="AK8" i="8"/>
  <c r="N8" i="8"/>
  <c r="AJ8" i="8"/>
  <c r="M8" i="8"/>
  <c r="AI8" i="8"/>
  <c r="L8" i="8"/>
  <c r="AH8" i="8"/>
  <c r="K8" i="8"/>
  <c r="AF8" i="8"/>
  <c r="I8" i="8"/>
  <c r="AE8" i="8"/>
  <c r="H8" i="8"/>
  <c r="B27" i="8"/>
  <c r="T23" i="8"/>
  <c r="AE23" i="8" s="1"/>
  <c r="T24" i="8"/>
  <c r="AE24" i="8" s="1"/>
  <c r="B22" i="8"/>
  <c r="AE22" i="8"/>
  <c r="B29" i="8"/>
  <c r="T28" i="8"/>
  <c r="AE28" i="8" s="1"/>
  <c r="T29" i="8"/>
  <c r="AE29" i="8" s="1"/>
  <c r="T16" i="9"/>
  <c r="T17" i="9"/>
  <c r="T27" i="9"/>
  <c r="T15" i="9"/>
  <c r="T22" i="9"/>
  <c r="AE16" i="8"/>
  <c r="AE17" i="8"/>
  <c r="X9" i="9"/>
  <c r="Z9" i="9"/>
  <c r="W9" i="9"/>
  <c r="Y9" i="9"/>
  <c r="U9" i="9"/>
  <c r="V9" i="9"/>
  <c r="T16" i="10" a="1"/>
  <c r="T13" i="10" a="1"/>
  <c r="T14" i="10" a="1"/>
  <c r="T15" i="10" a="1"/>
  <c r="AF8" i="13" l="1"/>
  <c r="AE8" i="13"/>
  <c r="M8" i="13"/>
  <c r="L8" i="13"/>
  <c r="N8" i="13"/>
  <c r="J8" i="13"/>
  <c r="K8" i="13"/>
  <c r="T14" i="10"/>
  <c r="T16" i="10"/>
  <c r="T15" i="10"/>
  <c r="T13" i="10"/>
  <c r="T24" i="9"/>
  <c r="B29" i="9"/>
  <c r="AE16" i="9"/>
  <c r="B16" i="9"/>
  <c r="AE15" i="9"/>
  <c r="B15" i="9"/>
  <c r="AE17" i="9"/>
  <c r="B17" i="9"/>
  <c r="AE14" i="9"/>
  <c r="B14" i="9"/>
  <c r="AJ9" i="9"/>
  <c r="M9" i="9"/>
  <c r="AH9" i="9"/>
  <c r="K9" i="9"/>
  <c r="AK9" i="9"/>
  <c r="N9" i="9"/>
  <c r="AG9" i="9"/>
  <c r="J9" i="9"/>
  <c r="AF9" i="9"/>
  <c r="I9" i="9"/>
  <c r="AI9" i="9"/>
  <c r="L9" i="9"/>
  <c r="AE9" i="9"/>
  <c r="H9" i="9"/>
  <c r="AK8" i="9"/>
  <c r="N8" i="9"/>
  <c r="AG8" i="9"/>
  <c r="J8" i="9"/>
  <c r="AJ8" i="9"/>
  <c r="M8" i="9"/>
  <c r="AF8" i="9"/>
  <c r="I8" i="9"/>
  <c r="AI8" i="9"/>
  <c r="L8" i="9"/>
  <c r="AH8" i="9"/>
  <c r="K8" i="9"/>
  <c r="AE8" i="9"/>
  <c r="H8" i="9"/>
  <c r="B22" i="9"/>
  <c r="T29" i="9"/>
  <c r="B27" i="9"/>
  <c r="T23" i="9"/>
  <c r="T28" i="9"/>
  <c r="AE27" i="9"/>
  <c r="B24" i="9"/>
  <c r="AE22" i="9"/>
  <c r="T14" i="11" a="1"/>
  <c r="T15" i="11" a="1"/>
  <c r="T16" i="11" a="1"/>
  <c r="T13" i="11" a="1"/>
  <c r="B13" i="10" l="1"/>
  <c r="B28" i="10"/>
  <c r="B26" i="10"/>
  <c r="B21" i="10"/>
  <c r="B23" i="10"/>
  <c r="B21" i="11"/>
  <c r="B28" i="11"/>
  <c r="T27" i="10"/>
  <c r="T22" i="10"/>
  <c r="T23" i="10"/>
  <c r="T13" i="11"/>
  <c r="T14" i="11"/>
  <c r="T15" i="11"/>
  <c r="T16" i="11"/>
  <c r="AE13" i="10"/>
  <c r="AE14" i="10"/>
  <c r="B15" i="10"/>
  <c r="AE16" i="10"/>
  <c r="AE28" i="9"/>
  <c r="AE29" i="9"/>
  <c r="AE23" i="9"/>
  <c r="AE24" i="9"/>
  <c r="AE21" i="10"/>
  <c r="B14" i="10"/>
  <c r="B16" i="10"/>
  <c r="AE15" i="10"/>
  <c r="AE26" i="10"/>
  <c r="T16" i="12" a="1"/>
  <c r="T14" i="12" a="1"/>
  <c r="T15" i="12" a="1"/>
  <c r="T13" i="12" a="1"/>
  <c r="T16" i="12" l="1"/>
  <c r="T15" i="12"/>
  <c r="T14" i="12"/>
  <c r="T13" i="12"/>
  <c r="B16" i="11"/>
  <c r="B15" i="11"/>
  <c r="B14" i="11"/>
  <c r="AE13" i="11"/>
  <c r="AE16" i="11"/>
  <c r="AE14" i="11"/>
  <c r="AE26" i="11"/>
  <c r="AE21" i="11"/>
  <c r="B23" i="11"/>
  <c r="B26" i="11"/>
  <c r="B13" i="11"/>
  <c r="AE15" i="11"/>
  <c r="AE22" i="10"/>
  <c r="AE23" i="10"/>
  <c r="AE28" i="10"/>
  <c r="AE27" i="10"/>
  <c r="T15" i="13" a="1"/>
  <c r="T16" i="13" a="1"/>
  <c r="T14" i="13" a="1"/>
  <c r="T13" i="13" a="1"/>
  <c r="B15" i="12" l="1"/>
  <c r="AE15" i="12"/>
  <c r="T14" i="13"/>
  <c r="B14" i="13" s="1"/>
  <c r="T15" i="13"/>
  <c r="B15" i="13" s="1"/>
  <c r="T16" i="13"/>
  <c r="AE16" i="13" s="1"/>
  <c r="T13" i="13"/>
  <c r="B13" i="13" s="1"/>
  <c r="AE14" i="12"/>
  <c r="B16" i="12"/>
  <c r="B13" i="12"/>
  <c r="AE16" i="12"/>
  <c r="B14" i="12"/>
  <c r="AE13" i="12"/>
  <c r="AE15" i="13" l="1"/>
  <c r="B16" i="13"/>
  <c r="AE14" i="13"/>
  <c r="AE1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2017: No change in wage rates;
Step progression allowed.
Effective at the start of the first full pay period after May 1, 2017:
Increase the regular wage schedules and longevity rates 2.5%.( No change to shift differential.)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Effective January 1, 2018:
FLSA non-exempt titles (911 Supervisor &amp; Supervisor 911 Training and Quality Assurance) $0.58 per hour increase for obtaining and maintaining the Emergency Police Dispatcher and Emergency Fire Dispatcher certifications from the International Academies of Emergency Dispatch. 
FLSA-exempt title (Manager 911 Training and Quality Assurance) $1,2000 annual increase for obtaining and maintaining the Emergency Police Dispatcher and Emergency Fire Dispatcher certifications from the International Academies of Emergency Dispatch. 
Step progression allowed.</t>
        </r>
        <r>
          <rPr>
            <sz val="8"/>
            <color indexed="81"/>
            <rFont val="Tahoma"/>
            <family val="2"/>
          </rPr>
          <t xml:space="preserve">
Effective April 1, 2018: 
Increase step seven (7) of  FLSA non-exempt titles (911 Supervisor &amp; Supervisor 911 Training and Quality Assurance) $0.15 per hour and then apply a 2% increase to ALL regular steps in the schedules for these titles. 
Increase step five (5) of FLSA-exempt title (Manager 911 Training and Quality Assurance) $312 annual increase and then apply a 2% increase to ALL regular steps in the schedules for this title.
Increase the longevity rates and shift differentials by 2%.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2018:
FLSA non-exempt titles (911 Supervisor &amp; Supervisor 911 Training and Quality Assurance) $0.58 per hour increase for obtaining and maintaining the Emergency Police Dispatcher and Emergency Fire Dispatcher certifications from the International Academies of Emergency Dispatch. 
FLSA-exempt title (Manager 911 Training and Quality Assurance) $1,2000 annual increase for obtaining and maintaining the Emergency Police Dispatcher and Emergency Fire Dispatcher certifications from the International Academies of Emergency Dispatch. 
Step progression allowed.
</t>
        </r>
        <r>
          <rPr>
            <b/>
            <sz val="8"/>
            <color indexed="81"/>
            <rFont val="Tahoma"/>
            <family val="2"/>
          </rPr>
          <t>Effective April 1, 2018: 
Increase step seven (7) of  FLSA non-exempt titles (911 Supervisor &amp; Supervisor 911 Training and Quality Assurance) $0.15 per hour and then apply a 2% increase to ALL regular steps in the schedules for these titles. 
Increase step five (5) of FLSA-exempt title (Manager 911 Training and Quality Assurance) $312 annual increase and then apply a 2% increase to ALL regular steps in the schedules for this title.
Increase the longevity rates and shift differentials by 2%.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April 1, 2019: 
Step progression allowed.
</t>
        </r>
        <r>
          <rPr>
            <b/>
            <sz val="8"/>
            <color indexed="81"/>
            <rFont val="Tahoma"/>
            <family val="2"/>
          </rPr>
          <t xml:space="preserve">Increase all regular wage and salary steps, Longevity rates and shift differentials by 2%.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April 1, 2020: 
Step progression allowed.
</t>
        </r>
        <r>
          <rPr>
            <b/>
            <sz val="8"/>
            <color indexed="81"/>
            <rFont val="Tahoma"/>
            <family val="2"/>
          </rPr>
          <t xml:space="preserve">Increase all regular wage and salary steps, Longevity rates and shift differentials by 2%.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<sst xmlns="http://schemas.openxmlformats.org/spreadsheetml/2006/main" count="905" uniqueCount="147">
  <si>
    <t>Emergency Communications Supervisors (CTS)</t>
  </si>
  <si>
    <t xml:space="preserve">  Effective at the beginning of the first full payroll period after May 1, 2017</t>
  </si>
  <si>
    <t>Step progression allowed</t>
  </si>
  <si>
    <t>Job Code</t>
  </si>
  <si>
    <t>Title</t>
  </si>
  <si>
    <t>FLSA/ OTC</t>
  </si>
  <si>
    <t>PTS</t>
  </si>
  <si>
    <t>G</t>
  </si>
  <si>
    <t>P</t>
  </si>
  <si>
    <t>Step 1</t>
  </si>
  <si>
    <t>Step 2</t>
  </si>
  <si>
    <t>Step 3</t>
  </si>
  <si>
    <t>Step 4</t>
  </si>
  <si>
    <t>Step 5</t>
  </si>
  <si>
    <t>Step 6</t>
  </si>
  <si>
    <t>Step 7</t>
  </si>
  <si>
    <t>00025C</t>
  </si>
  <si>
    <t>N-3</t>
  </si>
  <si>
    <t>H</t>
  </si>
  <si>
    <t>09805C</t>
  </si>
  <si>
    <t>Supervisor 911 Training and Quality Assurance</t>
  </si>
  <si>
    <t>06999C</t>
  </si>
  <si>
    <t>E-1</t>
  </si>
  <si>
    <t>A</t>
  </si>
  <si>
    <t>N/A</t>
  </si>
  <si>
    <t>FLSA-Non-exempt employees:</t>
  </si>
  <si>
    <t xml:space="preserve">Provided that employees shall receive the following longevity:  </t>
  </si>
  <si>
    <t>hourly longevity beginning at the 10th year of service.</t>
  </si>
  <si>
    <t>hourly longevity beginning at the 15th year of service.</t>
  </si>
  <si>
    <t>hourly longevity beginning at the 20th year of service.</t>
  </si>
  <si>
    <t>hourly longevity beginning at the 25th year of service.</t>
  </si>
  <si>
    <t>FLSA-Exempt employees:</t>
  </si>
  <si>
    <t>Annual longevity beginning at the 10th year of service</t>
  </si>
  <si>
    <t>Annual longevity beginning at the 15th year of service</t>
  </si>
  <si>
    <t>Annual longevity beginning at the 20th year of service</t>
  </si>
  <si>
    <t>Annual longevity beginning at the 25th year of service</t>
  </si>
  <si>
    <t>Provided that employees shall receive the following Shift Differentials:</t>
  </si>
  <si>
    <t xml:space="preserve">Employees who are scheduled to work a full shift which begins between the 12:00 noon and 1:29 p.m.  </t>
  </si>
  <si>
    <t xml:space="preserve">shall be paid an additional </t>
  </si>
  <si>
    <t xml:space="preserve">per hour for all hours worked on that shift.  In addition, </t>
  </si>
  <si>
    <t xml:space="preserve">should that same employee be authorized to "come in early" or "stay over", working overtime immediately </t>
  </si>
  <si>
    <t xml:space="preserve">adjacent to such a shift, the  </t>
  </si>
  <si>
    <t>per hour shift differential shall also be applied to those overtime hours.</t>
  </si>
  <si>
    <t>per hour differential shall also be applied to those overtime hours.</t>
  </si>
  <si>
    <t xml:space="preserve">Employees who are scheduled to work a full shift which begins between the 1:30 p.m. and 3:59 a.m. </t>
  </si>
  <si>
    <t>911 Supervisor</t>
  </si>
  <si>
    <t>Manager 911 Training and Quality Assurance</t>
  </si>
  <si>
    <t>Appendix "A"</t>
  </si>
  <si>
    <t>Effective January 1, 2018</t>
  </si>
  <si>
    <t>Effective April 1, 2018</t>
  </si>
  <si>
    <t>Effective April 1, 2019</t>
  </si>
  <si>
    <t>Effective April 1, 2020</t>
  </si>
  <si>
    <t xml:space="preserve">shall be paid an additional $0.482 per hour for all hours worked on that shift.  In addition, </t>
  </si>
  <si>
    <t>adjacent to such a shift, the $0.482 per hour shift differential shall also be applied to those overtime hours.</t>
  </si>
  <si>
    <t xml:space="preserve">shall be paid an additional $1.150 per hour for all hours worked on that shift.  In addition, </t>
  </si>
  <si>
    <t>adjacent to such a shift, the $1.150 per hour shift differential shall also be applied to those overtime hours.</t>
  </si>
  <si>
    <t xml:space="preserve">shall be paid an additional $0.492 per hour for all hours worked on that shift.  In addition, </t>
  </si>
  <si>
    <t>adjacent to such a shift, the $0.492 per hour shift differential shall also be applied to those overtime hours.</t>
  </si>
  <si>
    <t xml:space="preserve">shall be paid an additional $1.170 per hour for all hours worked on that shift.  In addition, </t>
  </si>
  <si>
    <t>adjacent to such a shift, the $1.170 per hour shift differential shall also be applied to those overtime hours.</t>
  </si>
  <si>
    <t xml:space="preserve">shall be paid an additional $0.502 per hour for all hours worked on that shift.  In addition, </t>
  </si>
  <si>
    <t>adjacent to such a shift, the $0.502 per hour shift differential shall also be applied to those overtime hours.</t>
  </si>
  <si>
    <t xml:space="preserve">shall be paid an additional $1.193 per hour for all hours worked on that shift.  In addition, </t>
  </si>
  <si>
    <t>adjacent to such a shift, the $1.193 per hour shift differential shall also be applied to those overtime hours.</t>
  </si>
  <si>
    <t>Sal Grd</t>
  </si>
  <si>
    <t>Brenda Miller</t>
  </si>
  <si>
    <t>Removed Mgr 911 Training &amp; Quality Assurance. It moved to CNR in August 2019.</t>
  </si>
  <si>
    <t>Longevity</t>
  </si>
  <si>
    <t>10th Year</t>
  </si>
  <si>
    <t>15th Year</t>
  </si>
  <si>
    <t>20th Year</t>
  </si>
  <si>
    <t>25th Year</t>
  </si>
  <si>
    <t>97F</t>
  </si>
  <si>
    <t>97H</t>
  </si>
  <si>
    <t>97G</t>
  </si>
  <si>
    <t>41F</t>
  </si>
  <si>
    <t>41H</t>
  </si>
  <si>
    <t>41G</t>
  </si>
  <si>
    <t>Shift Differentials</t>
  </si>
  <si>
    <t>Update</t>
  </si>
  <si>
    <t>Class
Grade</t>
  </si>
  <si>
    <t>Pay
Type</t>
  </si>
  <si>
    <t>Points</t>
  </si>
  <si>
    <t>Salary
Grade</t>
  </si>
  <si>
    <t>FLSA/OTC</t>
  </si>
  <si>
    <t>Y</t>
  </si>
  <si>
    <t>Data2020</t>
  </si>
  <si>
    <t>PercIncr2021</t>
  </si>
  <si>
    <t>Date from</t>
  </si>
  <si>
    <t>PercIncr2022</t>
  </si>
  <si>
    <t>Data2021</t>
  </si>
  <si>
    <t>PercIncr2023</t>
  </si>
  <si>
    <t>Data2022</t>
  </si>
  <si>
    <t>HRIS/Payroll</t>
  </si>
  <si>
    <t>Compensation</t>
  </si>
  <si>
    <r>
      <t>Effective January 1, 2021</t>
    </r>
    <r>
      <rPr>
        <i/>
        <sz val="11"/>
        <rFont val="Calibri"/>
        <family val="2"/>
        <scheme val="minor"/>
      </rPr>
      <t xml:space="preserve"> (1.5% increase)</t>
    </r>
  </si>
  <si>
    <r>
      <t xml:space="preserve">Effective January 1, 2023 </t>
    </r>
    <r>
      <rPr>
        <i/>
        <sz val="11"/>
        <rFont val="Calibri"/>
        <family val="2"/>
        <scheme val="minor"/>
      </rPr>
      <t>(2.5% increase)</t>
    </r>
  </si>
  <si>
    <r>
      <t xml:space="preserve">Effective January 1, 2022 </t>
    </r>
    <r>
      <rPr>
        <i/>
        <sz val="11"/>
        <rFont val="Calibri"/>
        <family val="2"/>
        <scheme val="minor"/>
      </rPr>
      <t>(2.5% increase)</t>
    </r>
  </si>
  <si>
    <t>Erick Howatt</t>
  </si>
  <si>
    <t>Updated salary schedule for 911 Supervisor in 01/01/2023</t>
  </si>
  <si>
    <t>Data2023</t>
  </si>
  <si>
    <t>PercIncr2024</t>
  </si>
  <si>
    <t>MktAdj2024</t>
  </si>
  <si>
    <r>
      <t xml:space="preserve">Effective January 1, 2025 </t>
    </r>
    <r>
      <rPr>
        <i/>
        <sz val="11"/>
        <rFont val="Calibri"/>
        <family val="2"/>
        <scheme val="minor"/>
      </rPr>
      <t>(4.0% increase)</t>
    </r>
  </si>
  <si>
    <t>Data2024</t>
  </si>
  <si>
    <t>PercIncr2025</t>
  </si>
  <si>
    <t>MktAdj2025</t>
  </si>
  <si>
    <t xml:space="preserve">Employees who are scheduled to work a full shift which begins between the hours of 10:15 am and 1:29 p.m.  </t>
  </si>
  <si>
    <t>Training Premium</t>
  </si>
  <si>
    <t>An employee that has been designated by the Manager or the Manager's designee to train another 911 Supervisor shall be eligible</t>
  </si>
  <si>
    <t>Shift Differentials:</t>
  </si>
  <si>
    <t xml:space="preserve">Longevity:  </t>
  </si>
  <si>
    <t>N</t>
  </si>
  <si>
    <t>New2</t>
  </si>
  <si>
    <t>New3</t>
  </si>
  <si>
    <r>
      <t xml:space="preserve">Effective January 1, 2024 </t>
    </r>
    <r>
      <rPr>
        <i/>
        <sz val="11"/>
        <rFont val="Calibri"/>
        <family val="2"/>
        <scheme val="minor"/>
      </rPr>
      <t>(4.5% COLA, 2.5% Market Adjustment)</t>
    </r>
  </si>
  <si>
    <t>97J</t>
  </si>
  <si>
    <t>Last Updated November 14, 2024</t>
  </si>
  <si>
    <t>41J</t>
  </si>
  <si>
    <t>2.5 x</t>
  </si>
  <si>
    <t>1.5 x</t>
  </si>
  <si>
    <t>2.0 x</t>
  </si>
  <si>
    <t>I believe these are earning codes</t>
  </si>
  <si>
    <t>I believe these are earnings codes, too but I don't know what the codes are</t>
  </si>
  <si>
    <t>T9F</t>
  </si>
  <si>
    <t>Training LELS</t>
  </si>
  <si>
    <r>
      <t xml:space="preserve">Effective January 1, 2026 </t>
    </r>
    <r>
      <rPr>
        <i/>
        <sz val="11"/>
        <rFont val="Calibri"/>
        <family val="2"/>
        <scheme val="minor"/>
      </rPr>
      <t>(4.0% increase)</t>
    </r>
  </si>
  <si>
    <t>PercIncr2026</t>
  </si>
  <si>
    <t>MktAdj2026</t>
  </si>
  <si>
    <t>Data2025</t>
  </si>
  <si>
    <t xml:space="preserve">A Dispatch Supervisor in control of a channel for 4 hours or more and performing supervisory duties, excluding breaks and </t>
  </si>
  <si>
    <t>due to supervisory work being performed by a Manager or Supervisor will be excluded from this pay.</t>
  </si>
  <si>
    <t>Training Premium:</t>
  </si>
  <si>
    <t>New4</t>
  </si>
  <si>
    <t>Employees that are required to return a phone call will be compensationed in 15-minute increments for any phone call</t>
  </si>
  <si>
    <r>
      <t xml:space="preserve">Effective January 1, 2027 </t>
    </r>
    <r>
      <rPr>
        <i/>
        <sz val="11"/>
        <rFont val="Calibri"/>
        <family val="2"/>
        <scheme val="minor"/>
      </rPr>
      <t>(3.0% increase)</t>
    </r>
  </si>
  <si>
    <t>Data2026</t>
  </si>
  <si>
    <t>PercIncr2027</t>
  </si>
  <si>
    <t>MktAdj2027</t>
  </si>
  <si>
    <t>Dual Role Premium:</t>
  </si>
  <si>
    <t>Return Phone Calls:</t>
  </si>
  <si>
    <t>lasting more than 7 minutes.</t>
  </si>
  <si>
    <t>Last Updated October 31, 2025</t>
  </si>
  <si>
    <t>CTSNIT</t>
  </si>
  <si>
    <t>CTSEVE</t>
  </si>
  <si>
    <t>CTST9F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</si>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</sst>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&quot;$&quot;#,##0.000"/>
    <numFmt numFmtId="166" formatCode="&quot;$&quot;#,##0"/>
    <numFmt numFmtId="167" formatCode="&quot;$&quot;#,##0.00"/>
    <numFmt numFmtId="168" formatCode="&quot;$&quot;#,##0.0000_);[Red]\(&quot;$&quot;#,##0.0000\)"/>
  </numFmts>
  <fonts count="19" x14ac:knownFonts="1">
    <font>
      <sz val="10"/>
      <name val="Arial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u/>
      <sz val="11"/>
      <name val="Calibri"/>
      <family val="2"/>
      <scheme val="minor"/>
    </font>
    <font>
      <b/>
      <u/>
      <sz val="11"/>
      <name val="Calibri"/>
      <family val="2"/>
    </font>
    <font>
      <i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4" fillId="0" borderId="0" xfId="0" applyFont="1" applyAlignment="1">
      <alignment horizontal="left" vertical="center" indent="2"/>
    </xf>
    <xf numFmtId="0" fontId="3" fillId="0" borderId="1" xfId="0" applyFont="1" applyFill="1" applyBorder="1" applyAlignment="1" applyProtection="1">
      <alignment horizontal="center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center" wrapText="1"/>
      <protection hidden="1"/>
    </xf>
    <xf numFmtId="165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wrapText="1"/>
      <protection hidden="1"/>
    </xf>
    <xf numFmtId="166" fontId="1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3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/>
      <protection hidden="1"/>
    </xf>
    <xf numFmtId="0" fontId="1" fillId="0" borderId="0" xfId="0" applyFont="1" applyFill="1" applyAlignment="1" applyProtection="1">
      <protection hidden="1"/>
    </xf>
    <xf numFmtId="166" fontId="1" fillId="0" borderId="0" xfId="0" applyNumberFormat="1" applyFont="1" applyFill="1" applyProtection="1">
      <protection hidden="1"/>
    </xf>
    <xf numFmtId="165" fontId="1" fillId="0" borderId="0" xfId="0" applyNumberFormat="1" applyFont="1" applyFill="1" applyProtection="1">
      <protection hidden="1"/>
    </xf>
    <xf numFmtId="167" fontId="1" fillId="0" borderId="0" xfId="0" applyNumberFormat="1" applyFon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168" fontId="1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Protection="1">
      <protection hidden="1"/>
    </xf>
    <xf numFmtId="165" fontId="8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wrapText="1"/>
      <protection hidden="1"/>
    </xf>
    <xf numFmtId="166" fontId="8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 applyFill="1" applyProtection="1">
      <protection hidden="1"/>
    </xf>
    <xf numFmtId="0" fontId="9" fillId="0" borderId="0" xfId="0" applyFont="1" applyFill="1" applyAlignment="1" applyProtection="1">
      <alignment horizontal="left"/>
      <protection hidden="1"/>
    </xf>
    <xf numFmtId="0" fontId="8" fillId="0" borderId="0" xfId="0" applyFont="1" applyFill="1" applyAlignment="1" applyProtection="1">
      <alignment horizontal="left"/>
      <protection hidden="1"/>
    </xf>
    <xf numFmtId="0" fontId="8" fillId="0" borderId="0" xfId="0" applyFont="1" applyFill="1" applyAlignment="1" applyProtection="1">
      <protection hidden="1"/>
    </xf>
    <xf numFmtId="166" fontId="8" fillId="0" borderId="0" xfId="0" applyNumberFormat="1" applyFont="1" applyFill="1" applyProtection="1">
      <protection hidden="1"/>
    </xf>
    <xf numFmtId="165" fontId="8" fillId="0" borderId="0" xfId="0" applyNumberFormat="1" applyFont="1" applyFill="1" applyProtection="1">
      <protection hidden="1"/>
    </xf>
    <xf numFmtId="0" fontId="9" fillId="0" borderId="0" xfId="0" applyFont="1" applyFill="1" applyAlignment="1" applyProtection="1">
      <alignment horizontal="center"/>
      <protection hidden="1"/>
    </xf>
    <xf numFmtId="168" fontId="8" fillId="0" borderId="0" xfId="0" applyNumberFormat="1" applyFont="1" applyFill="1" applyAlignment="1" applyProtection="1">
      <alignment horizontal="center"/>
      <protection hidden="1"/>
    </xf>
    <xf numFmtId="164" fontId="8" fillId="0" borderId="0" xfId="0" applyNumberFormat="1" applyFont="1" applyFill="1" applyAlignment="1" applyProtection="1">
      <alignment horizontal="center"/>
      <protection hidden="1"/>
    </xf>
    <xf numFmtId="0" fontId="9" fillId="0" borderId="1" xfId="0" applyFont="1" applyFill="1" applyBorder="1" applyAlignment="1" applyProtection="1">
      <alignment horizontal="center"/>
      <protection hidden="1"/>
    </xf>
    <xf numFmtId="0" fontId="9" fillId="0" borderId="1" xfId="0" applyFont="1" applyFill="1" applyBorder="1" applyAlignment="1" applyProtection="1">
      <alignment horizontal="left"/>
      <protection hidden="1"/>
    </xf>
    <xf numFmtId="0" fontId="9" fillId="0" borderId="1" xfId="0" applyFont="1" applyFill="1" applyBorder="1" applyAlignment="1" applyProtection="1">
      <alignment horizontal="center" wrapText="1"/>
      <protection hidden="1"/>
    </xf>
    <xf numFmtId="0" fontId="11" fillId="0" borderId="0" xfId="0" applyFont="1" applyFill="1" applyProtection="1">
      <protection hidden="1"/>
    </xf>
    <xf numFmtId="0" fontId="12" fillId="0" borderId="0" xfId="0" applyFont="1" applyFill="1" applyProtection="1">
      <protection hidden="1"/>
    </xf>
    <xf numFmtId="14" fontId="0" fillId="0" borderId="0" xfId="0" applyNumberFormat="1"/>
    <xf numFmtId="0" fontId="13" fillId="0" borderId="0" xfId="0" applyFont="1"/>
    <xf numFmtId="0" fontId="8" fillId="0" borderId="0" xfId="0" applyFont="1" applyAlignment="1" applyProtection="1">
      <alignment horizontal="left" vertical="center" indent="2"/>
      <protection hidden="1"/>
    </xf>
    <xf numFmtId="3" fontId="10" fillId="0" borderId="0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indent="2"/>
      <protection hidden="1"/>
    </xf>
    <xf numFmtId="0" fontId="8" fillId="0" borderId="0" xfId="0" applyFont="1" applyFill="1" applyAlignment="1" applyProtection="1">
      <alignment vertical="top" wrapText="1"/>
      <protection hidden="1"/>
    </xf>
    <xf numFmtId="0" fontId="8" fillId="0" borderId="0" xfId="0" applyFont="1" applyFill="1" applyAlignment="1" applyProtection="1">
      <alignment horizontal="center" vertical="top"/>
      <protection hidden="1"/>
    </xf>
    <xf numFmtId="165" fontId="8" fillId="0" borderId="0" xfId="0" applyNumberFormat="1" applyFont="1" applyFill="1" applyAlignment="1" applyProtection="1">
      <alignment horizontal="center" vertical="top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left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 vertical="top"/>
      <protection hidden="1"/>
    </xf>
    <xf numFmtId="0" fontId="8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Protection="1">
      <protection hidden="1"/>
    </xf>
    <xf numFmtId="165" fontId="8" fillId="2" borderId="0" xfId="0" applyNumberFormat="1" applyFont="1" applyFill="1" applyProtection="1">
      <protection hidden="1"/>
    </xf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8" fillId="2" borderId="0" xfId="0" applyFont="1" applyFill="1" applyAlignment="1" applyProtection="1">
      <alignment horizontal="left"/>
      <protection hidden="1"/>
    </xf>
    <xf numFmtId="10" fontId="8" fillId="2" borderId="0" xfId="0" applyNumberFormat="1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 vertical="top"/>
      <protection hidden="1"/>
    </xf>
    <xf numFmtId="0" fontId="1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left"/>
      <protection hidden="1"/>
    </xf>
    <xf numFmtId="165" fontId="8" fillId="3" borderId="0" xfId="0" applyNumberFormat="1" applyFont="1" applyFill="1" applyProtection="1">
      <protection hidden="1"/>
    </xf>
    <xf numFmtId="165" fontId="8" fillId="3" borderId="0" xfId="0" applyNumberFormat="1" applyFont="1" applyFill="1" applyAlignment="1" applyProtection="1">
      <alignment vertical="top"/>
      <protection hidden="1"/>
    </xf>
    <xf numFmtId="165" fontId="8" fillId="3" borderId="0" xfId="0" applyNumberFormat="1" applyFont="1" applyFill="1" applyAlignment="1" applyProtection="1">
      <alignment vertical="top" wrapText="1"/>
      <protection hidden="1"/>
    </xf>
    <xf numFmtId="165" fontId="15" fillId="3" borderId="0" xfId="0" applyNumberFormat="1" applyFont="1" applyFill="1" applyProtection="1">
      <protection hidden="1"/>
    </xf>
    <xf numFmtId="0" fontId="15" fillId="3" borderId="0" xfId="0" applyFont="1" applyFill="1" applyProtection="1">
      <protection hidden="1"/>
    </xf>
    <xf numFmtId="0" fontId="1" fillId="4" borderId="0" xfId="0" applyFont="1" applyFill="1" applyProtection="1"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horizontal="lef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 vertical="top"/>
      <protection hidden="1"/>
    </xf>
    <xf numFmtId="0" fontId="8" fillId="4" borderId="0" xfId="0" applyFont="1" applyFill="1" applyAlignment="1" applyProtection="1">
      <alignment vertical="top" wrapText="1"/>
      <protection hidden="1"/>
    </xf>
    <xf numFmtId="165" fontId="8" fillId="4" borderId="0" xfId="0" applyNumberFormat="1" applyFont="1" applyFill="1" applyAlignment="1" applyProtection="1">
      <alignment horizontal="center" vertical="top"/>
      <protection hidden="1"/>
    </xf>
    <xf numFmtId="0" fontId="15" fillId="4" borderId="0" xfId="0" applyFont="1" applyFill="1" applyProtection="1">
      <protection hidden="1"/>
    </xf>
    <xf numFmtId="165" fontId="8" fillId="4" borderId="0" xfId="0" applyNumberFormat="1" applyFont="1" applyFill="1" applyProtection="1">
      <protection hidden="1"/>
    </xf>
    <xf numFmtId="0" fontId="14" fillId="4" borderId="0" xfId="0" applyFont="1" applyFill="1" applyAlignment="1">
      <alignment vertical="center"/>
    </xf>
    <xf numFmtId="0" fontId="8" fillId="3" borderId="0" xfId="0" applyNumberFormat="1" applyFont="1" applyFill="1" applyProtection="1">
      <protection hidden="1"/>
    </xf>
    <xf numFmtId="0" fontId="8" fillId="3" borderId="0" xfId="0" applyNumberFormat="1" applyFont="1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horizontal="left"/>
      <protection hidden="1"/>
    </xf>
    <xf numFmtId="10" fontId="8" fillId="5" borderId="0" xfId="0" applyNumberFormat="1" applyFont="1" applyFill="1" applyAlignment="1" applyProtection="1">
      <alignment horizontal="center"/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1" fillId="5" borderId="0" xfId="0" applyFont="1" applyFill="1" applyProtection="1">
      <protection hidden="1"/>
    </xf>
    <xf numFmtId="10" fontId="1" fillId="5" borderId="0" xfId="0" applyNumberFormat="1" applyFont="1" applyFill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8" fillId="5" borderId="0" xfId="0" applyFont="1" applyFill="1" applyProtection="1">
      <protection hidden="1"/>
    </xf>
    <xf numFmtId="0" fontId="9" fillId="5" borderId="1" xfId="0" applyFont="1" applyFill="1" applyBorder="1" applyAlignment="1" applyProtection="1">
      <alignment horizontal="center"/>
      <protection hidden="1"/>
    </xf>
    <xf numFmtId="0" fontId="9" fillId="5" borderId="1" xfId="0" applyFont="1" applyFill="1" applyBorder="1" applyAlignment="1" applyProtection="1">
      <alignment horizontal="left"/>
      <protection hidden="1"/>
    </xf>
    <xf numFmtId="165" fontId="8" fillId="5" borderId="0" xfId="0" applyNumberFormat="1" applyFont="1" applyFill="1" applyAlignment="1" applyProtection="1">
      <alignment horizontal="center"/>
      <protection hidden="1"/>
    </xf>
    <xf numFmtId="0" fontId="15" fillId="5" borderId="0" xfId="0" applyFont="1" applyFill="1" applyProtection="1">
      <protection hidden="1"/>
    </xf>
    <xf numFmtId="165" fontId="8" fillId="5" borderId="0" xfId="0" applyNumberFormat="1" applyFont="1" applyFill="1" applyProtection="1">
      <protection hidden="1"/>
    </xf>
    <xf numFmtId="0" fontId="14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NumberFormat="1" applyFont="1" applyFill="1" applyAlignment="1" applyProtection="1">
      <alignment horizontal="center"/>
      <protection hidden="1"/>
    </xf>
    <xf numFmtId="165" fontId="8" fillId="6" borderId="0" xfId="0" applyNumberFormat="1" applyFont="1" applyFill="1" applyAlignment="1" applyProtection="1">
      <alignment horizontal="center"/>
      <protection hidden="1"/>
    </xf>
    <xf numFmtId="165" fontId="8" fillId="7" borderId="0" xfId="0" applyNumberFormat="1" applyFont="1" applyFill="1" applyAlignment="1" applyProtection="1">
      <alignment horizontal="center"/>
      <protection hidden="1"/>
    </xf>
    <xf numFmtId="165" fontId="8" fillId="0" borderId="0" xfId="0" applyNumberFormat="1" applyFont="1" applyFill="1" applyAlignment="1" applyProtection="1">
      <alignment horizontal="right"/>
      <protection hidden="1"/>
    </xf>
    <xf numFmtId="165" fontId="10" fillId="0" borderId="0" xfId="0" applyNumberFormat="1" applyFont="1" applyBorder="1" applyAlignment="1" applyProtection="1">
      <alignment horizontal="center" vertical="center" wrapText="1"/>
      <protection hidden="1"/>
    </xf>
    <xf numFmtId="167" fontId="8" fillId="5" borderId="0" xfId="0" applyNumberFormat="1" applyFont="1" applyFill="1" applyAlignment="1" applyProtection="1">
      <alignment horizontal="center"/>
      <protection hidden="1"/>
    </xf>
    <xf numFmtId="165" fontId="1" fillId="5" borderId="0" xfId="0" applyNumberFormat="1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676275</xdr:colOff>
      <xdr:row>1</xdr:row>
      <xdr:rowOff>133350</xdr:rowOff>
    </xdr:from>
    <xdr:to>
      <xdr:col>13</xdr:col>
      <xdr:colOff>266700</xdr:colOff>
      <xdr:row>4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4E93A6-4939-47C2-B54E-4735CFB168AF}"/>
            </a:ext>
          </a:extLst>
        </xdr:cNvPr>
        <xdr:cNvSpPr txBox="1"/>
      </xdr:nvSpPr>
      <xdr:spPr>
        <a:xfrm>
          <a:off x="7172325" y="333375"/>
          <a:ext cx="2333625" cy="476250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tab will be hidden in the final schedule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7"/>
  <sheetViews>
    <sheetView workbookViewId="0">
      <selection activeCell="D38" sqref="D38"/>
    </sheetView>
  </sheetViews>
  <sheetFormatPr defaultRowHeight="11.7" x14ac:dyDescent="0.45"/>
  <cols>
    <col min="1" max="1" width="14.88671875" style="1" customWidth="1"/>
    <col min="2" max="2" width="23.5546875" style="1" customWidth="1"/>
    <col min="3" max="3" width="10.88671875" style="1" customWidth="1"/>
    <col min="4" max="4" width="5.44140625" style="1" customWidth="1"/>
    <col min="5" max="5" width="2.109375" style="1" bestFit="1" customWidth="1"/>
    <col min="6" max="6" width="5.44140625" style="1" customWidth="1"/>
    <col min="7" max="7" width="7.44140625" style="1" customWidth="1"/>
    <col min="8" max="8" width="8.5546875" style="1" customWidth="1"/>
    <col min="9" max="13" width="7.44140625" style="1" customWidth="1"/>
    <col min="14" max="256" width="9.109375" style="1"/>
    <col min="257" max="257" width="14.88671875" style="1" customWidth="1"/>
    <col min="258" max="258" width="23.5546875" style="1" customWidth="1"/>
    <col min="259" max="259" width="10.88671875" style="1" customWidth="1"/>
    <col min="260" max="260" width="5.44140625" style="1" customWidth="1"/>
    <col min="261" max="261" width="2.109375" style="1" bestFit="1" customWidth="1"/>
    <col min="262" max="262" width="5.44140625" style="1" customWidth="1"/>
    <col min="263" max="263" width="7.44140625" style="1" customWidth="1"/>
    <col min="264" max="264" width="8.5546875" style="1" customWidth="1"/>
    <col min="265" max="269" width="7.44140625" style="1" customWidth="1"/>
    <col min="270" max="512" width="9.109375" style="1"/>
    <col min="513" max="513" width="14.88671875" style="1" customWidth="1"/>
    <col min="514" max="514" width="23.5546875" style="1" customWidth="1"/>
    <col min="515" max="515" width="10.88671875" style="1" customWidth="1"/>
    <col min="516" max="516" width="5.44140625" style="1" customWidth="1"/>
    <col min="517" max="517" width="2.109375" style="1" bestFit="1" customWidth="1"/>
    <col min="518" max="518" width="5.44140625" style="1" customWidth="1"/>
    <col min="519" max="519" width="7.44140625" style="1" customWidth="1"/>
    <col min="520" max="520" width="8.5546875" style="1" customWidth="1"/>
    <col min="521" max="525" width="7.44140625" style="1" customWidth="1"/>
    <col min="526" max="768" width="9.109375" style="1"/>
    <col min="769" max="769" width="14.88671875" style="1" customWidth="1"/>
    <col min="770" max="770" width="23.5546875" style="1" customWidth="1"/>
    <col min="771" max="771" width="10.88671875" style="1" customWidth="1"/>
    <col min="772" max="772" width="5.44140625" style="1" customWidth="1"/>
    <col min="773" max="773" width="2.109375" style="1" bestFit="1" customWidth="1"/>
    <col min="774" max="774" width="5.44140625" style="1" customWidth="1"/>
    <col min="775" max="775" width="7.44140625" style="1" customWidth="1"/>
    <col min="776" max="776" width="8.5546875" style="1" customWidth="1"/>
    <col min="777" max="781" width="7.44140625" style="1" customWidth="1"/>
    <col min="782" max="1024" width="9.109375" style="1"/>
    <col min="1025" max="1025" width="14.88671875" style="1" customWidth="1"/>
    <col min="1026" max="1026" width="23.5546875" style="1" customWidth="1"/>
    <col min="1027" max="1027" width="10.88671875" style="1" customWidth="1"/>
    <col min="1028" max="1028" width="5.44140625" style="1" customWidth="1"/>
    <col min="1029" max="1029" width="2.109375" style="1" bestFit="1" customWidth="1"/>
    <col min="1030" max="1030" width="5.44140625" style="1" customWidth="1"/>
    <col min="1031" max="1031" width="7.44140625" style="1" customWidth="1"/>
    <col min="1032" max="1032" width="8.5546875" style="1" customWidth="1"/>
    <col min="1033" max="1037" width="7.44140625" style="1" customWidth="1"/>
    <col min="1038" max="1280" width="9.109375" style="1"/>
    <col min="1281" max="1281" width="14.88671875" style="1" customWidth="1"/>
    <col min="1282" max="1282" width="23.5546875" style="1" customWidth="1"/>
    <col min="1283" max="1283" width="10.88671875" style="1" customWidth="1"/>
    <col min="1284" max="1284" width="5.44140625" style="1" customWidth="1"/>
    <col min="1285" max="1285" width="2.109375" style="1" bestFit="1" customWidth="1"/>
    <col min="1286" max="1286" width="5.44140625" style="1" customWidth="1"/>
    <col min="1287" max="1287" width="7.44140625" style="1" customWidth="1"/>
    <col min="1288" max="1288" width="8.5546875" style="1" customWidth="1"/>
    <col min="1289" max="1293" width="7.44140625" style="1" customWidth="1"/>
    <col min="1294" max="1536" width="9.109375" style="1"/>
    <col min="1537" max="1537" width="14.88671875" style="1" customWidth="1"/>
    <col min="1538" max="1538" width="23.5546875" style="1" customWidth="1"/>
    <col min="1539" max="1539" width="10.88671875" style="1" customWidth="1"/>
    <col min="1540" max="1540" width="5.44140625" style="1" customWidth="1"/>
    <col min="1541" max="1541" width="2.109375" style="1" bestFit="1" customWidth="1"/>
    <col min="1542" max="1542" width="5.44140625" style="1" customWidth="1"/>
    <col min="1543" max="1543" width="7.44140625" style="1" customWidth="1"/>
    <col min="1544" max="1544" width="8.5546875" style="1" customWidth="1"/>
    <col min="1545" max="1549" width="7.44140625" style="1" customWidth="1"/>
    <col min="1550" max="1792" width="9.109375" style="1"/>
    <col min="1793" max="1793" width="14.88671875" style="1" customWidth="1"/>
    <col min="1794" max="1794" width="23.5546875" style="1" customWidth="1"/>
    <col min="1795" max="1795" width="10.88671875" style="1" customWidth="1"/>
    <col min="1796" max="1796" width="5.44140625" style="1" customWidth="1"/>
    <col min="1797" max="1797" width="2.109375" style="1" bestFit="1" customWidth="1"/>
    <col min="1798" max="1798" width="5.44140625" style="1" customWidth="1"/>
    <col min="1799" max="1799" width="7.44140625" style="1" customWidth="1"/>
    <col min="1800" max="1800" width="8.5546875" style="1" customWidth="1"/>
    <col min="1801" max="1805" width="7.44140625" style="1" customWidth="1"/>
    <col min="1806" max="2048" width="9.109375" style="1"/>
    <col min="2049" max="2049" width="14.88671875" style="1" customWidth="1"/>
    <col min="2050" max="2050" width="23.5546875" style="1" customWidth="1"/>
    <col min="2051" max="2051" width="10.88671875" style="1" customWidth="1"/>
    <col min="2052" max="2052" width="5.44140625" style="1" customWidth="1"/>
    <col min="2053" max="2053" width="2.109375" style="1" bestFit="1" customWidth="1"/>
    <col min="2054" max="2054" width="5.44140625" style="1" customWidth="1"/>
    <col min="2055" max="2055" width="7.44140625" style="1" customWidth="1"/>
    <col min="2056" max="2056" width="8.5546875" style="1" customWidth="1"/>
    <col min="2057" max="2061" width="7.44140625" style="1" customWidth="1"/>
    <col min="2062" max="2304" width="9.109375" style="1"/>
    <col min="2305" max="2305" width="14.88671875" style="1" customWidth="1"/>
    <col min="2306" max="2306" width="23.5546875" style="1" customWidth="1"/>
    <col min="2307" max="2307" width="10.88671875" style="1" customWidth="1"/>
    <col min="2308" max="2308" width="5.44140625" style="1" customWidth="1"/>
    <col min="2309" max="2309" width="2.109375" style="1" bestFit="1" customWidth="1"/>
    <col min="2310" max="2310" width="5.44140625" style="1" customWidth="1"/>
    <col min="2311" max="2311" width="7.44140625" style="1" customWidth="1"/>
    <col min="2312" max="2312" width="8.5546875" style="1" customWidth="1"/>
    <col min="2313" max="2317" width="7.44140625" style="1" customWidth="1"/>
    <col min="2318" max="2560" width="9.109375" style="1"/>
    <col min="2561" max="2561" width="14.88671875" style="1" customWidth="1"/>
    <col min="2562" max="2562" width="23.5546875" style="1" customWidth="1"/>
    <col min="2563" max="2563" width="10.88671875" style="1" customWidth="1"/>
    <col min="2564" max="2564" width="5.44140625" style="1" customWidth="1"/>
    <col min="2565" max="2565" width="2.109375" style="1" bestFit="1" customWidth="1"/>
    <col min="2566" max="2566" width="5.44140625" style="1" customWidth="1"/>
    <col min="2567" max="2567" width="7.44140625" style="1" customWidth="1"/>
    <col min="2568" max="2568" width="8.5546875" style="1" customWidth="1"/>
    <col min="2569" max="2573" width="7.44140625" style="1" customWidth="1"/>
    <col min="2574" max="2816" width="9.109375" style="1"/>
    <col min="2817" max="2817" width="14.88671875" style="1" customWidth="1"/>
    <col min="2818" max="2818" width="23.5546875" style="1" customWidth="1"/>
    <col min="2819" max="2819" width="10.88671875" style="1" customWidth="1"/>
    <col min="2820" max="2820" width="5.44140625" style="1" customWidth="1"/>
    <col min="2821" max="2821" width="2.109375" style="1" bestFit="1" customWidth="1"/>
    <col min="2822" max="2822" width="5.44140625" style="1" customWidth="1"/>
    <col min="2823" max="2823" width="7.44140625" style="1" customWidth="1"/>
    <col min="2824" max="2824" width="8.5546875" style="1" customWidth="1"/>
    <col min="2825" max="2829" width="7.44140625" style="1" customWidth="1"/>
    <col min="2830" max="3072" width="9.109375" style="1"/>
    <col min="3073" max="3073" width="14.88671875" style="1" customWidth="1"/>
    <col min="3074" max="3074" width="23.5546875" style="1" customWidth="1"/>
    <col min="3075" max="3075" width="10.88671875" style="1" customWidth="1"/>
    <col min="3076" max="3076" width="5.44140625" style="1" customWidth="1"/>
    <col min="3077" max="3077" width="2.109375" style="1" bestFit="1" customWidth="1"/>
    <col min="3078" max="3078" width="5.44140625" style="1" customWidth="1"/>
    <col min="3079" max="3079" width="7.44140625" style="1" customWidth="1"/>
    <col min="3080" max="3080" width="8.5546875" style="1" customWidth="1"/>
    <col min="3081" max="3085" width="7.44140625" style="1" customWidth="1"/>
    <col min="3086" max="3328" width="9.109375" style="1"/>
    <col min="3329" max="3329" width="14.88671875" style="1" customWidth="1"/>
    <col min="3330" max="3330" width="23.5546875" style="1" customWidth="1"/>
    <col min="3331" max="3331" width="10.88671875" style="1" customWidth="1"/>
    <col min="3332" max="3332" width="5.44140625" style="1" customWidth="1"/>
    <col min="3333" max="3333" width="2.109375" style="1" bestFit="1" customWidth="1"/>
    <col min="3334" max="3334" width="5.44140625" style="1" customWidth="1"/>
    <col min="3335" max="3335" width="7.44140625" style="1" customWidth="1"/>
    <col min="3336" max="3336" width="8.5546875" style="1" customWidth="1"/>
    <col min="3337" max="3341" width="7.44140625" style="1" customWidth="1"/>
    <col min="3342" max="3584" width="9.109375" style="1"/>
    <col min="3585" max="3585" width="14.88671875" style="1" customWidth="1"/>
    <col min="3586" max="3586" width="23.5546875" style="1" customWidth="1"/>
    <col min="3587" max="3587" width="10.88671875" style="1" customWidth="1"/>
    <col min="3588" max="3588" width="5.44140625" style="1" customWidth="1"/>
    <col min="3589" max="3589" width="2.109375" style="1" bestFit="1" customWidth="1"/>
    <col min="3590" max="3590" width="5.44140625" style="1" customWidth="1"/>
    <col min="3591" max="3591" width="7.44140625" style="1" customWidth="1"/>
    <col min="3592" max="3592" width="8.5546875" style="1" customWidth="1"/>
    <col min="3593" max="3597" width="7.44140625" style="1" customWidth="1"/>
    <col min="3598" max="3840" width="9.109375" style="1"/>
    <col min="3841" max="3841" width="14.88671875" style="1" customWidth="1"/>
    <col min="3842" max="3842" width="23.5546875" style="1" customWidth="1"/>
    <col min="3843" max="3843" width="10.88671875" style="1" customWidth="1"/>
    <col min="3844" max="3844" width="5.44140625" style="1" customWidth="1"/>
    <col min="3845" max="3845" width="2.109375" style="1" bestFit="1" customWidth="1"/>
    <col min="3846" max="3846" width="5.44140625" style="1" customWidth="1"/>
    <col min="3847" max="3847" width="7.44140625" style="1" customWidth="1"/>
    <col min="3848" max="3848" width="8.5546875" style="1" customWidth="1"/>
    <col min="3849" max="3853" width="7.44140625" style="1" customWidth="1"/>
    <col min="3854" max="4096" width="9.109375" style="1"/>
    <col min="4097" max="4097" width="14.88671875" style="1" customWidth="1"/>
    <col min="4098" max="4098" width="23.5546875" style="1" customWidth="1"/>
    <col min="4099" max="4099" width="10.88671875" style="1" customWidth="1"/>
    <col min="4100" max="4100" width="5.44140625" style="1" customWidth="1"/>
    <col min="4101" max="4101" width="2.109375" style="1" bestFit="1" customWidth="1"/>
    <col min="4102" max="4102" width="5.44140625" style="1" customWidth="1"/>
    <col min="4103" max="4103" width="7.44140625" style="1" customWidth="1"/>
    <col min="4104" max="4104" width="8.5546875" style="1" customWidth="1"/>
    <col min="4105" max="4109" width="7.44140625" style="1" customWidth="1"/>
    <col min="4110" max="4352" width="9.109375" style="1"/>
    <col min="4353" max="4353" width="14.88671875" style="1" customWidth="1"/>
    <col min="4354" max="4354" width="23.5546875" style="1" customWidth="1"/>
    <col min="4355" max="4355" width="10.88671875" style="1" customWidth="1"/>
    <col min="4356" max="4356" width="5.44140625" style="1" customWidth="1"/>
    <col min="4357" max="4357" width="2.109375" style="1" bestFit="1" customWidth="1"/>
    <col min="4358" max="4358" width="5.44140625" style="1" customWidth="1"/>
    <col min="4359" max="4359" width="7.44140625" style="1" customWidth="1"/>
    <col min="4360" max="4360" width="8.5546875" style="1" customWidth="1"/>
    <col min="4361" max="4365" width="7.44140625" style="1" customWidth="1"/>
    <col min="4366" max="4608" width="9.109375" style="1"/>
    <col min="4609" max="4609" width="14.88671875" style="1" customWidth="1"/>
    <col min="4610" max="4610" width="23.5546875" style="1" customWidth="1"/>
    <col min="4611" max="4611" width="10.88671875" style="1" customWidth="1"/>
    <col min="4612" max="4612" width="5.44140625" style="1" customWidth="1"/>
    <col min="4613" max="4613" width="2.109375" style="1" bestFit="1" customWidth="1"/>
    <col min="4614" max="4614" width="5.44140625" style="1" customWidth="1"/>
    <col min="4615" max="4615" width="7.44140625" style="1" customWidth="1"/>
    <col min="4616" max="4616" width="8.5546875" style="1" customWidth="1"/>
    <col min="4617" max="4621" width="7.44140625" style="1" customWidth="1"/>
    <col min="4622" max="4864" width="9.109375" style="1"/>
    <col min="4865" max="4865" width="14.88671875" style="1" customWidth="1"/>
    <col min="4866" max="4866" width="23.5546875" style="1" customWidth="1"/>
    <col min="4867" max="4867" width="10.88671875" style="1" customWidth="1"/>
    <col min="4868" max="4868" width="5.44140625" style="1" customWidth="1"/>
    <col min="4869" max="4869" width="2.109375" style="1" bestFit="1" customWidth="1"/>
    <col min="4870" max="4870" width="5.44140625" style="1" customWidth="1"/>
    <col min="4871" max="4871" width="7.44140625" style="1" customWidth="1"/>
    <col min="4872" max="4872" width="8.5546875" style="1" customWidth="1"/>
    <col min="4873" max="4877" width="7.44140625" style="1" customWidth="1"/>
    <col min="4878" max="5120" width="9.109375" style="1"/>
    <col min="5121" max="5121" width="14.88671875" style="1" customWidth="1"/>
    <col min="5122" max="5122" width="23.5546875" style="1" customWidth="1"/>
    <col min="5123" max="5123" width="10.88671875" style="1" customWidth="1"/>
    <col min="5124" max="5124" width="5.44140625" style="1" customWidth="1"/>
    <col min="5125" max="5125" width="2.109375" style="1" bestFit="1" customWidth="1"/>
    <col min="5126" max="5126" width="5.44140625" style="1" customWidth="1"/>
    <col min="5127" max="5127" width="7.44140625" style="1" customWidth="1"/>
    <col min="5128" max="5128" width="8.5546875" style="1" customWidth="1"/>
    <col min="5129" max="5133" width="7.44140625" style="1" customWidth="1"/>
    <col min="5134" max="5376" width="9.109375" style="1"/>
    <col min="5377" max="5377" width="14.88671875" style="1" customWidth="1"/>
    <col min="5378" max="5378" width="23.5546875" style="1" customWidth="1"/>
    <col min="5379" max="5379" width="10.88671875" style="1" customWidth="1"/>
    <col min="5380" max="5380" width="5.44140625" style="1" customWidth="1"/>
    <col min="5381" max="5381" width="2.109375" style="1" bestFit="1" customWidth="1"/>
    <col min="5382" max="5382" width="5.44140625" style="1" customWidth="1"/>
    <col min="5383" max="5383" width="7.44140625" style="1" customWidth="1"/>
    <col min="5384" max="5384" width="8.5546875" style="1" customWidth="1"/>
    <col min="5385" max="5389" width="7.44140625" style="1" customWidth="1"/>
    <col min="5390" max="5632" width="9.109375" style="1"/>
    <col min="5633" max="5633" width="14.88671875" style="1" customWidth="1"/>
    <col min="5634" max="5634" width="23.5546875" style="1" customWidth="1"/>
    <col min="5635" max="5635" width="10.88671875" style="1" customWidth="1"/>
    <col min="5636" max="5636" width="5.44140625" style="1" customWidth="1"/>
    <col min="5637" max="5637" width="2.109375" style="1" bestFit="1" customWidth="1"/>
    <col min="5638" max="5638" width="5.44140625" style="1" customWidth="1"/>
    <col min="5639" max="5639" width="7.44140625" style="1" customWidth="1"/>
    <col min="5640" max="5640" width="8.5546875" style="1" customWidth="1"/>
    <col min="5641" max="5645" width="7.44140625" style="1" customWidth="1"/>
    <col min="5646" max="5888" width="9.109375" style="1"/>
    <col min="5889" max="5889" width="14.88671875" style="1" customWidth="1"/>
    <col min="5890" max="5890" width="23.5546875" style="1" customWidth="1"/>
    <col min="5891" max="5891" width="10.88671875" style="1" customWidth="1"/>
    <col min="5892" max="5892" width="5.44140625" style="1" customWidth="1"/>
    <col min="5893" max="5893" width="2.109375" style="1" bestFit="1" customWidth="1"/>
    <col min="5894" max="5894" width="5.44140625" style="1" customWidth="1"/>
    <col min="5895" max="5895" width="7.44140625" style="1" customWidth="1"/>
    <col min="5896" max="5896" width="8.5546875" style="1" customWidth="1"/>
    <col min="5897" max="5901" width="7.44140625" style="1" customWidth="1"/>
    <col min="5902" max="6144" width="9.109375" style="1"/>
    <col min="6145" max="6145" width="14.88671875" style="1" customWidth="1"/>
    <col min="6146" max="6146" width="23.5546875" style="1" customWidth="1"/>
    <col min="6147" max="6147" width="10.88671875" style="1" customWidth="1"/>
    <col min="6148" max="6148" width="5.44140625" style="1" customWidth="1"/>
    <col min="6149" max="6149" width="2.109375" style="1" bestFit="1" customWidth="1"/>
    <col min="6150" max="6150" width="5.44140625" style="1" customWidth="1"/>
    <col min="6151" max="6151" width="7.44140625" style="1" customWidth="1"/>
    <col min="6152" max="6152" width="8.5546875" style="1" customWidth="1"/>
    <col min="6153" max="6157" width="7.44140625" style="1" customWidth="1"/>
    <col min="6158" max="6400" width="9.109375" style="1"/>
    <col min="6401" max="6401" width="14.88671875" style="1" customWidth="1"/>
    <col min="6402" max="6402" width="23.5546875" style="1" customWidth="1"/>
    <col min="6403" max="6403" width="10.88671875" style="1" customWidth="1"/>
    <col min="6404" max="6404" width="5.44140625" style="1" customWidth="1"/>
    <col min="6405" max="6405" width="2.109375" style="1" bestFit="1" customWidth="1"/>
    <col min="6406" max="6406" width="5.44140625" style="1" customWidth="1"/>
    <col min="6407" max="6407" width="7.44140625" style="1" customWidth="1"/>
    <col min="6408" max="6408" width="8.5546875" style="1" customWidth="1"/>
    <col min="6409" max="6413" width="7.44140625" style="1" customWidth="1"/>
    <col min="6414" max="6656" width="9.109375" style="1"/>
    <col min="6657" max="6657" width="14.88671875" style="1" customWidth="1"/>
    <col min="6658" max="6658" width="23.5546875" style="1" customWidth="1"/>
    <col min="6659" max="6659" width="10.88671875" style="1" customWidth="1"/>
    <col min="6660" max="6660" width="5.44140625" style="1" customWidth="1"/>
    <col min="6661" max="6661" width="2.109375" style="1" bestFit="1" customWidth="1"/>
    <col min="6662" max="6662" width="5.44140625" style="1" customWidth="1"/>
    <col min="6663" max="6663" width="7.44140625" style="1" customWidth="1"/>
    <col min="6664" max="6664" width="8.5546875" style="1" customWidth="1"/>
    <col min="6665" max="6669" width="7.44140625" style="1" customWidth="1"/>
    <col min="6670" max="6912" width="9.109375" style="1"/>
    <col min="6913" max="6913" width="14.88671875" style="1" customWidth="1"/>
    <col min="6914" max="6914" width="23.5546875" style="1" customWidth="1"/>
    <col min="6915" max="6915" width="10.88671875" style="1" customWidth="1"/>
    <col min="6916" max="6916" width="5.44140625" style="1" customWidth="1"/>
    <col min="6917" max="6917" width="2.109375" style="1" bestFit="1" customWidth="1"/>
    <col min="6918" max="6918" width="5.44140625" style="1" customWidth="1"/>
    <col min="6919" max="6919" width="7.44140625" style="1" customWidth="1"/>
    <col min="6920" max="6920" width="8.5546875" style="1" customWidth="1"/>
    <col min="6921" max="6925" width="7.44140625" style="1" customWidth="1"/>
    <col min="6926" max="7168" width="9.109375" style="1"/>
    <col min="7169" max="7169" width="14.88671875" style="1" customWidth="1"/>
    <col min="7170" max="7170" width="23.5546875" style="1" customWidth="1"/>
    <col min="7171" max="7171" width="10.88671875" style="1" customWidth="1"/>
    <col min="7172" max="7172" width="5.44140625" style="1" customWidth="1"/>
    <col min="7173" max="7173" width="2.109375" style="1" bestFit="1" customWidth="1"/>
    <col min="7174" max="7174" width="5.44140625" style="1" customWidth="1"/>
    <col min="7175" max="7175" width="7.44140625" style="1" customWidth="1"/>
    <col min="7176" max="7176" width="8.5546875" style="1" customWidth="1"/>
    <col min="7177" max="7181" width="7.44140625" style="1" customWidth="1"/>
    <col min="7182" max="7424" width="9.109375" style="1"/>
    <col min="7425" max="7425" width="14.88671875" style="1" customWidth="1"/>
    <col min="7426" max="7426" width="23.5546875" style="1" customWidth="1"/>
    <col min="7427" max="7427" width="10.88671875" style="1" customWidth="1"/>
    <col min="7428" max="7428" width="5.44140625" style="1" customWidth="1"/>
    <col min="7429" max="7429" width="2.109375" style="1" bestFit="1" customWidth="1"/>
    <col min="7430" max="7430" width="5.44140625" style="1" customWidth="1"/>
    <col min="7431" max="7431" width="7.44140625" style="1" customWidth="1"/>
    <col min="7432" max="7432" width="8.5546875" style="1" customWidth="1"/>
    <col min="7433" max="7437" width="7.44140625" style="1" customWidth="1"/>
    <col min="7438" max="7680" width="9.109375" style="1"/>
    <col min="7681" max="7681" width="14.88671875" style="1" customWidth="1"/>
    <col min="7682" max="7682" width="23.5546875" style="1" customWidth="1"/>
    <col min="7683" max="7683" width="10.88671875" style="1" customWidth="1"/>
    <col min="7684" max="7684" width="5.44140625" style="1" customWidth="1"/>
    <col min="7685" max="7685" width="2.109375" style="1" bestFit="1" customWidth="1"/>
    <col min="7686" max="7686" width="5.44140625" style="1" customWidth="1"/>
    <col min="7687" max="7687" width="7.44140625" style="1" customWidth="1"/>
    <col min="7688" max="7688" width="8.5546875" style="1" customWidth="1"/>
    <col min="7689" max="7693" width="7.44140625" style="1" customWidth="1"/>
    <col min="7694" max="7936" width="9.109375" style="1"/>
    <col min="7937" max="7937" width="14.88671875" style="1" customWidth="1"/>
    <col min="7938" max="7938" width="23.5546875" style="1" customWidth="1"/>
    <col min="7939" max="7939" width="10.88671875" style="1" customWidth="1"/>
    <col min="7940" max="7940" width="5.44140625" style="1" customWidth="1"/>
    <col min="7941" max="7941" width="2.109375" style="1" bestFit="1" customWidth="1"/>
    <col min="7942" max="7942" width="5.44140625" style="1" customWidth="1"/>
    <col min="7943" max="7943" width="7.44140625" style="1" customWidth="1"/>
    <col min="7944" max="7944" width="8.5546875" style="1" customWidth="1"/>
    <col min="7945" max="7949" width="7.44140625" style="1" customWidth="1"/>
    <col min="7950" max="8192" width="9.109375" style="1"/>
    <col min="8193" max="8193" width="14.88671875" style="1" customWidth="1"/>
    <col min="8194" max="8194" width="23.5546875" style="1" customWidth="1"/>
    <col min="8195" max="8195" width="10.88671875" style="1" customWidth="1"/>
    <col min="8196" max="8196" width="5.44140625" style="1" customWidth="1"/>
    <col min="8197" max="8197" width="2.109375" style="1" bestFit="1" customWidth="1"/>
    <col min="8198" max="8198" width="5.44140625" style="1" customWidth="1"/>
    <col min="8199" max="8199" width="7.44140625" style="1" customWidth="1"/>
    <col min="8200" max="8200" width="8.5546875" style="1" customWidth="1"/>
    <col min="8201" max="8205" width="7.44140625" style="1" customWidth="1"/>
    <col min="8206" max="8448" width="9.109375" style="1"/>
    <col min="8449" max="8449" width="14.88671875" style="1" customWidth="1"/>
    <col min="8450" max="8450" width="23.5546875" style="1" customWidth="1"/>
    <col min="8451" max="8451" width="10.88671875" style="1" customWidth="1"/>
    <col min="8452" max="8452" width="5.44140625" style="1" customWidth="1"/>
    <col min="8453" max="8453" width="2.109375" style="1" bestFit="1" customWidth="1"/>
    <col min="8454" max="8454" width="5.44140625" style="1" customWidth="1"/>
    <col min="8455" max="8455" width="7.44140625" style="1" customWidth="1"/>
    <col min="8456" max="8456" width="8.5546875" style="1" customWidth="1"/>
    <col min="8457" max="8461" width="7.44140625" style="1" customWidth="1"/>
    <col min="8462" max="8704" width="9.109375" style="1"/>
    <col min="8705" max="8705" width="14.88671875" style="1" customWidth="1"/>
    <col min="8706" max="8706" width="23.5546875" style="1" customWidth="1"/>
    <col min="8707" max="8707" width="10.88671875" style="1" customWidth="1"/>
    <col min="8708" max="8708" width="5.44140625" style="1" customWidth="1"/>
    <col min="8709" max="8709" width="2.109375" style="1" bestFit="1" customWidth="1"/>
    <col min="8710" max="8710" width="5.44140625" style="1" customWidth="1"/>
    <col min="8711" max="8711" width="7.44140625" style="1" customWidth="1"/>
    <col min="8712" max="8712" width="8.5546875" style="1" customWidth="1"/>
    <col min="8713" max="8717" width="7.44140625" style="1" customWidth="1"/>
    <col min="8718" max="8960" width="9.109375" style="1"/>
    <col min="8961" max="8961" width="14.88671875" style="1" customWidth="1"/>
    <col min="8962" max="8962" width="23.5546875" style="1" customWidth="1"/>
    <col min="8963" max="8963" width="10.88671875" style="1" customWidth="1"/>
    <col min="8964" max="8964" width="5.44140625" style="1" customWidth="1"/>
    <col min="8965" max="8965" width="2.109375" style="1" bestFit="1" customWidth="1"/>
    <col min="8966" max="8966" width="5.44140625" style="1" customWidth="1"/>
    <col min="8967" max="8967" width="7.44140625" style="1" customWidth="1"/>
    <col min="8968" max="8968" width="8.5546875" style="1" customWidth="1"/>
    <col min="8969" max="8973" width="7.44140625" style="1" customWidth="1"/>
    <col min="8974" max="9216" width="9.109375" style="1"/>
    <col min="9217" max="9217" width="14.88671875" style="1" customWidth="1"/>
    <col min="9218" max="9218" width="23.5546875" style="1" customWidth="1"/>
    <col min="9219" max="9219" width="10.88671875" style="1" customWidth="1"/>
    <col min="9220" max="9220" width="5.44140625" style="1" customWidth="1"/>
    <col min="9221" max="9221" width="2.109375" style="1" bestFit="1" customWidth="1"/>
    <col min="9222" max="9222" width="5.44140625" style="1" customWidth="1"/>
    <col min="9223" max="9223" width="7.44140625" style="1" customWidth="1"/>
    <col min="9224" max="9224" width="8.5546875" style="1" customWidth="1"/>
    <col min="9225" max="9229" width="7.44140625" style="1" customWidth="1"/>
    <col min="9230" max="9472" width="9.109375" style="1"/>
    <col min="9473" max="9473" width="14.88671875" style="1" customWidth="1"/>
    <col min="9474" max="9474" width="23.5546875" style="1" customWidth="1"/>
    <col min="9475" max="9475" width="10.88671875" style="1" customWidth="1"/>
    <col min="9476" max="9476" width="5.44140625" style="1" customWidth="1"/>
    <col min="9477" max="9477" width="2.109375" style="1" bestFit="1" customWidth="1"/>
    <col min="9478" max="9478" width="5.44140625" style="1" customWidth="1"/>
    <col min="9479" max="9479" width="7.44140625" style="1" customWidth="1"/>
    <col min="9480" max="9480" width="8.5546875" style="1" customWidth="1"/>
    <col min="9481" max="9485" width="7.44140625" style="1" customWidth="1"/>
    <col min="9486" max="9728" width="9.109375" style="1"/>
    <col min="9729" max="9729" width="14.88671875" style="1" customWidth="1"/>
    <col min="9730" max="9730" width="23.5546875" style="1" customWidth="1"/>
    <col min="9731" max="9731" width="10.88671875" style="1" customWidth="1"/>
    <col min="9732" max="9732" width="5.44140625" style="1" customWidth="1"/>
    <col min="9733" max="9733" width="2.109375" style="1" bestFit="1" customWidth="1"/>
    <col min="9734" max="9734" width="5.44140625" style="1" customWidth="1"/>
    <col min="9735" max="9735" width="7.44140625" style="1" customWidth="1"/>
    <col min="9736" max="9736" width="8.5546875" style="1" customWidth="1"/>
    <col min="9737" max="9741" width="7.44140625" style="1" customWidth="1"/>
    <col min="9742" max="9984" width="9.109375" style="1"/>
    <col min="9985" max="9985" width="14.88671875" style="1" customWidth="1"/>
    <col min="9986" max="9986" width="23.5546875" style="1" customWidth="1"/>
    <col min="9987" max="9987" width="10.88671875" style="1" customWidth="1"/>
    <col min="9988" max="9988" width="5.44140625" style="1" customWidth="1"/>
    <col min="9989" max="9989" width="2.109375" style="1" bestFit="1" customWidth="1"/>
    <col min="9990" max="9990" width="5.44140625" style="1" customWidth="1"/>
    <col min="9991" max="9991" width="7.44140625" style="1" customWidth="1"/>
    <col min="9992" max="9992" width="8.5546875" style="1" customWidth="1"/>
    <col min="9993" max="9997" width="7.44140625" style="1" customWidth="1"/>
    <col min="9998" max="10240" width="9.109375" style="1"/>
    <col min="10241" max="10241" width="14.88671875" style="1" customWidth="1"/>
    <col min="10242" max="10242" width="23.5546875" style="1" customWidth="1"/>
    <col min="10243" max="10243" width="10.88671875" style="1" customWidth="1"/>
    <col min="10244" max="10244" width="5.44140625" style="1" customWidth="1"/>
    <col min="10245" max="10245" width="2.109375" style="1" bestFit="1" customWidth="1"/>
    <col min="10246" max="10246" width="5.44140625" style="1" customWidth="1"/>
    <col min="10247" max="10247" width="7.44140625" style="1" customWidth="1"/>
    <col min="10248" max="10248" width="8.5546875" style="1" customWidth="1"/>
    <col min="10249" max="10253" width="7.44140625" style="1" customWidth="1"/>
    <col min="10254" max="10496" width="9.109375" style="1"/>
    <col min="10497" max="10497" width="14.88671875" style="1" customWidth="1"/>
    <col min="10498" max="10498" width="23.5546875" style="1" customWidth="1"/>
    <col min="10499" max="10499" width="10.88671875" style="1" customWidth="1"/>
    <col min="10500" max="10500" width="5.44140625" style="1" customWidth="1"/>
    <col min="10501" max="10501" width="2.109375" style="1" bestFit="1" customWidth="1"/>
    <col min="10502" max="10502" width="5.44140625" style="1" customWidth="1"/>
    <col min="10503" max="10503" width="7.44140625" style="1" customWidth="1"/>
    <col min="10504" max="10504" width="8.5546875" style="1" customWidth="1"/>
    <col min="10505" max="10509" width="7.44140625" style="1" customWidth="1"/>
    <col min="10510" max="10752" width="9.109375" style="1"/>
    <col min="10753" max="10753" width="14.88671875" style="1" customWidth="1"/>
    <col min="10754" max="10754" width="23.5546875" style="1" customWidth="1"/>
    <col min="10755" max="10755" width="10.88671875" style="1" customWidth="1"/>
    <col min="10756" max="10756" width="5.44140625" style="1" customWidth="1"/>
    <col min="10757" max="10757" width="2.109375" style="1" bestFit="1" customWidth="1"/>
    <col min="10758" max="10758" width="5.44140625" style="1" customWidth="1"/>
    <col min="10759" max="10759" width="7.44140625" style="1" customWidth="1"/>
    <col min="10760" max="10760" width="8.5546875" style="1" customWidth="1"/>
    <col min="10761" max="10765" width="7.44140625" style="1" customWidth="1"/>
    <col min="10766" max="11008" width="9.109375" style="1"/>
    <col min="11009" max="11009" width="14.88671875" style="1" customWidth="1"/>
    <col min="11010" max="11010" width="23.5546875" style="1" customWidth="1"/>
    <col min="11011" max="11011" width="10.88671875" style="1" customWidth="1"/>
    <col min="11012" max="11012" width="5.44140625" style="1" customWidth="1"/>
    <col min="11013" max="11013" width="2.109375" style="1" bestFit="1" customWidth="1"/>
    <col min="11014" max="11014" width="5.44140625" style="1" customWidth="1"/>
    <col min="11015" max="11015" width="7.44140625" style="1" customWidth="1"/>
    <col min="11016" max="11016" width="8.5546875" style="1" customWidth="1"/>
    <col min="11017" max="11021" width="7.44140625" style="1" customWidth="1"/>
    <col min="11022" max="11264" width="9.109375" style="1"/>
    <col min="11265" max="11265" width="14.88671875" style="1" customWidth="1"/>
    <col min="11266" max="11266" width="23.5546875" style="1" customWidth="1"/>
    <col min="11267" max="11267" width="10.88671875" style="1" customWidth="1"/>
    <col min="11268" max="11268" width="5.44140625" style="1" customWidth="1"/>
    <col min="11269" max="11269" width="2.109375" style="1" bestFit="1" customWidth="1"/>
    <col min="11270" max="11270" width="5.44140625" style="1" customWidth="1"/>
    <col min="11271" max="11271" width="7.44140625" style="1" customWidth="1"/>
    <col min="11272" max="11272" width="8.5546875" style="1" customWidth="1"/>
    <col min="11273" max="11277" width="7.44140625" style="1" customWidth="1"/>
    <col min="11278" max="11520" width="9.109375" style="1"/>
    <col min="11521" max="11521" width="14.88671875" style="1" customWidth="1"/>
    <col min="11522" max="11522" width="23.5546875" style="1" customWidth="1"/>
    <col min="11523" max="11523" width="10.88671875" style="1" customWidth="1"/>
    <col min="11524" max="11524" width="5.44140625" style="1" customWidth="1"/>
    <col min="11525" max="11525" width="2.109375" style="1" bestFit="1" customWidth="1"/>
    <col min="11526" max="11526" width="5.44140625" style="1" customWidth="1"/>
    <col min="11527" max="11527" width="7.44140625" style="1" customWidth="1"/>
    <col min="11528" max="11528" width="8.5546875" style="1" customWidth="1"/>
    <col min="11529" max="11533" width="7.44140625" style="1" customWidth="1"/>
    <col min="11534" max="11776" width="9.109375" style="1"/>
    <col min="11777" max="11777" width="14.88671875" style="1" customWidth="1"/>
    <col min="11778" max="11778" width="23.5546875" style="1" customWidth="1"/>
    <col min="11779" max="11779" width="10.88671875" style="1" customWidth="1"/>
    <col min="11780" max="11780" width="5.44140625" style="1" customWidth="1"/>
    <col min="11781" max="11781" width="2.109375" style="1" bestFit="1" customWidth="1"/>
    <col min="11782" max="11782" width="5.44140625" style="1" customWidth="1"/>
    <col min="11783" max="11783" width="7.44140625" style="1" customWidth="1"/>
    <col min="11784" max="11784" width="8.5546875" style="1" customWidth="1"/>
    <col min="11785" max="11789" width="7.44140625" style="1" customWidth="1"/>
    <col min="11790" max="12032" width="9.109375" style="1"/>
    <col min="12033" max="12033" width="14.88671875" style="1" customWidth="1"/>
    <col min="12034" max="12034" width="23.5546875" style="1" customWidth="1"/>
    <col min="12035" max="12035" width="10.88671875" style="1" customWidth="1"/>
    <col min="12036" max="12036" width="5.44140625" style="1" customWidth="1"/>
    <col min="12037" max="12037" width="2.109375" style="1" bestFit="1" customWidth="1"/>
    <col min="12038" max="12038" width="5.44140625" style="1" customWidth="1"/>
    <col min="12039" max="12039" width="7.44140625" style="1" customWidth="1"/>
    <col min="12040" max="12040" width="8.5546875" style="1" customWidth="1"/>
    <col min="12041" max="12045" width="7.44140625" style="1" customWidth="1"/>
    <col min="12046" max="12288" width="9.109375" style="1"/>
    <col min="12289" max="12289" width="14.88671875" style="1" customWidth="1"/>
    <col min="12290" max="12290" width="23.5546875" style="1" customWidth="1"/>
    <col min="12291" max="12291" width="10.88671875" style="1" customWidth="1"/>
    <col min="12292" max="12292" width="5.44140625" style="1" customWidth="1"/>
    <col min="12293" max="12293" width="2.109375" style="1" bestFit="1" customWidth="1"/>
    <col min="12294" max="12294" width="5.44140625" style="1" customWidth="1"/>
    <col min="12295" max="12295" width="7.44140625" style="1" customWidth="1"/>
    <col min="12296" max="12296" width="8.5546875" style="1" customWidth="1"/>
    <col min="12297" max="12301" width="7.44140625" style="1" customWidth="1"/>
    <col min="12302" max="12544" width="9.109375" style="1"/>
    <col min="12545" max="12545" width="14.88671875" style="1" customWidth="1"/>
    <col min="12546" max="12546" width="23.5546875" style="1" customWidth="1"/>
    <col min="12547" max="12547" width="10.88671875" style="1" customWidth="1"/>
    <col min="12548" max="12548" width="5.44140625" style="1" customWidth="1"/>
    <col min="12549" max="12549" width="2.109375" style="1" bestFit="1" customWidth="1"/>
    <col min="12550" max="12550" width="5.44140625" style="1" customWidth="1"/>
    <col min="12551" max="12551" width="7.44140625" style="1" customWidth="1"/>
    <col min="12552" max="12552" width="8.5546875" style="1" customWidth="1"/>
    <col min="12553" max="12557" width="7.44140625" style="1" customWidth="1"/>
    <col min="12558" max="12800" width="9.109375" style="1"/>
    <col min="12801" max="12801" width="14.88671875" style="1" customWidth="1"/>
    <col min="12802" max="12802" width="23.5546875" style="1" customWidth="1"/>
    <col min="12803" max="12803" width="10.88671875" style="1" customWidth="1"/>
    <col min="12804" max="12804" width="5.44140625" style="1" customWidth="1"/>
    <col min="12805" max="12805" width="2.109375" style="1" bestFit="1" customWidth="1"/>
    <col min="12806" max="12806" width="5.44140625" style="1" customWidth="1"/>
    <col min="12807" max="12807" width="7.44140625" style="1" customWidth="1"/>
    <col min="12808" max="12808" width="8.5546875" style="1" customWidth="1"/>
    <col min="12809" max="12813" width="7.44140625" style="1" customWidth="1"/>
    <col min="12814" max="13056" width="9.109375" style="1"/>
    <col min="13057" max="13057" width="14.88671875" style="1" customWidth="1"/>
    <col min="13058" max="13058" width="23.5546875" style="1" customWidth="1"/>
    <col min="13059" max="13059" width="10.88671875" style="1" customWidth="1"/>
    <col min="13060" max="13060" width="5.44140625" style="1" customWidth="1"/>
    <col min="13061" max="13061" width="2.109375" style="1" bestFit="1" customWidth="1"/>
    <col min="13062" max="13062" width="5.44140625" style="1" customWidth="1"/>
    <col min="13063" max="13063" width="7.44140625" style="1" customWidth="1"/>
    <col min="13064" max="13064" width="8.5546875" style="1" customWidth="1"/>
    <col min="13065" max="13069" width="7.44140625" style="1" customWidth="1"/>
    <col min="13070" max="13312" width="9.109375" style="1"/>
    <col min="13313" max="13313" width="14.88671875" style="1" customWidth="1"/>
    <col min="13314" max="13314" width="23.5546875" style="1" customWidth="1"/>
    <col min="13315" max="13315" width="10.88671875" style="1" customWidth="1"/>
    <col min="13316" max="13316" width="5.44140625" style="1" customWidth="1"/>
    <col min="13317" max="13317" width="2.109375" style="1" bestFit="1" customWidth="1"/>
    <col min="13318" max="13318" width="5.44140625" style="1" customWidth="1"/>
    <col min="13319" max="13319" width="7.44140625" style="1" customWidth="1"/>
    <col min="13320" max="13320" width="8.5546875" style="1" customWidth="1"/>
    <col min="13321" max="13325" width="7.44140625" style="1" customWidth="1"/>
    <col min="13326" max="13568" width="9.109375" style="1"/>
    <col min="13569" max="13569" width="14.88671875" style="1" customWidth="1"/>
    <col min="13570" max="13570" width="23.5546875" style="1" customWidth="1"/>
    <col min="13571" max="13571" width="10.88671875" style="1" customWidth="1"/>
    <col min="13572" max="13572" width="5.44140625" style="1" customWidth="1"/>
    <col min="13573" max="13573" width="2.109375" style="1" bestFit="1" customWidth="1"/>
    <col min="13574" max="13574" width="5.44140625" style="1" customWidth="1"/>
    <col min="13575" max="13575" width="7.44140625" style="1" customWidth="1"/>
    <col min="13576" max="13576" width="8.5546875" style="1" customWidth="1"/>
    <col min="13577" max="13581" width="7.44140625" style="1" customWidth="1"/>
    <col min="13582" max="13824" width="9.109375" style="1"/>
    <col min="13825" max="13825" width="14.88671875" style="1" customWidth="1"/>
    <col min="13826" max="13826" width="23.5546875" style="1" customWidth="1"/>
    <col min="13827" max="13827" width="10.88671875" style="1" customWidth="1"/>
    <col min="13828" max="13828" width="5.44140625" style="1" customWidth="1"/>
    <col min="13829" max="13829" width="2.109375" style="1" bestFit="1" customWidth="1"/>
    <col min="13830" max="13830" width="5.44140625" style="1" customWidth="1"/>
    <col min="13831" max="13831" width="7.44140625" style="1" customWidth="1"/>
    <col min="13832" max="13832" width="8.5546875" style="1" customWidth="1"/>
    <col min="13833" max="13837" width="7.44140625" style="1" customWidth="1"/>
    <col min="13838" max="14080" width="9.109375" style="1"/>
    <col min="14081" max="14081" width="14.88671875" style="1" customWidth="1"/>
    <col min="14082" max="14082" width="23.5546875" style="1" customWidth="1"/>
    <col min="14083" max="14083" width="10.88671875" style="1" customWidth="1"/>
    <col min="14084" max="14084" width="5.44140625" style="1" customWidth="1"/>
    <col min="14085" max="14085" width="2.109375" style="1" bestFit="1" customWidth="1"/>
    <col min="14086" max="14086" width="5.44140625" style="1" customWidth="1"/>
    <col min="14087" max="14087" width="7.44140625" style="1" customWidth="1"/>
    <col min="14088" max="14088" width="8.5546875" style="1" customWidth="1"/>
    <col min="14089" max="14093" width="7.44140625" style="1" customWidth="1"/>
    <col min="14094" max="14336" width="9.109375" style="1"/>
    <col min="14337" max="14337" width="14.88671875" style="1" customWidth="1"/>
    <col min="14338" max="14338" width="23.5546875" style="1" customWidth="1"/>
    <col min="14339" max="14339" width="10.88671875" style="1" customWidth="1"/>
    <col min="14340" max="14340" width="5.44140625" style="1" customWidth="1"/>
    <col min="14341" max="14341" width="2.109375" style="1" bestFit="1" customWidth="1"/>
    <col min="14342" max="14342" width="5.44140625" style="1" customWidth="1"/>
    <col min="14343" max="14343" width="7.44140625" style="1" customWidth="1"/>
    <col min="14344" max="14344" width="8.5546875" style="1" customWidth="1"/>
    <col min="14345" max="14349" width="7.44140625" style="1" customWidth="1"/>
    <col min="14350" max="14592" width="9.109375" style="1"/>
    <col min="14593" max="14593" width="14.88671875" style="1" customWidth="1"/>
    <col min="14594" max="14594" width="23.5546875" style="1" customWidth="1"/>
    <col min="14595" max="14595" width="10.88671875" style="1" customWidth="1"/>
    <col min="14596" max="14596" width="5.44140625" style="1" customWidth="1"/>
    <col min="14597" max="14597" width="2.109375" style="1" bestFit="1" customWidth="1"/>
    <col min="14598" max="14598" width="5.44140625" style="1" customWidth="1"/>
    <col min="14599" max="14599" width="7.44140625" style="1" customWidth="1"/>
    <col min="14600" max="14600" width="8.5546875" style="1" customWidth="1"/>
    <col min="14601" max="14605" width="7.44140625" style="1" customWidth="1"/>
    <col min="14606" max="14848" width="9.109375" style="1"/>
    <col min="14849" max="14849" width="14.88671875" style="1" customWidth="1"/>
    <col min="14850" max="14850" width="23.5546875" style="1" customWidth="1"/>
    <col min="14851" max="14851" width="10.88671875" style="1" customWidth="1"/>
    <col min="14852" max="14852" width="5.44140625" style="1" customWidth="1"/>
    <col min="14853" max="14853" width="2.109375" style="1" bestFit="1" customWidth="1"/>
    <col min="14854" max="14854" width="5.44140625" style="1" customWidth="1"/>
    <col min="14855" max="14855" width="7.44140625" style="1" customWidth="1"/>
    <col min="14856" max="14856" width="8.5546875" style="1" customWidth="1"/>
    <col min="14857" max="14861" width="7.44140625" style="1" customWidth="1"/>
    <col min="14862" max="15104" width="9.109375" style="1"/>
    <col min="15105" max="15105" width="14.88671875" style="1" customWidth="1"/>
    <col min="15106" max="15106" width="23.5546875" style="1" customWidth="1"/>
    <col min="15107" max="15107" width="10.88671875" style="1" customWidth="1"/>
    <col min="15108" max="15108" width="5.44140625" style="1" customWidth="1"/>
    <col min="15109" max="15109" width="2.109375" style="1" bestFit="1" customWidth="1"/>
    <col min="15110" max="15110" width="5.44140625" style="1" customWidth="1"/>
    <col min="15111" max="15111" width="7.44140625" style="1" customWidth="1"/>
    <col min="15112" max="15112" width="8.5546875" style="1" customWidth="1"/>
    <col min="15113" max="15117" width="7.44140625" style="1" customWidth="1"/>
    <col min="15118" max="15360" width="9.109375" style="1"/>
    <col min="15361" max="15361" width="14.88671875" style="1" customWidth="1"/>
    <col min="15362" max="15362" width="23.5546875" style="1" customWidth="1"/>
    <col min="15363" max="15363" width="10.88671875" style="1" customWidth="1"/>
    <col min="15364" max="15364" width="5.44140625" style="1" customWidth="1"/>
    <col min="15365" max="15365" width="2.109375" style="1" bestFit="1" customWidth="1"/>
    <col min="15366" max="15366" width="5.44140625" style="1" customWidth="1"/>
    <col min="15367" max="15367" width="7.44140625" style="1" customWidth="1"/>
    <col min="15368" max="15368" width="8.5546875" style="1" customWidth="1"/>
    <col min="15369" max="15373" width="7.44140625" style="1" customWidth="1"/>
    <col min="15374" max="15616" width="9.109375" style="1"/>
    <col min="15617" max="15617" width="14.88671875" style="1" customWidth="1"/>
    <col min="15618" max="15618" width="23.5546875" style="1" customWidth="1"/>
    <col min="15619" max="15619" width="10.88671875" style="1" customWidth="1"/>
    <col min="15620" max="15620" width="5.44140625" style="1" customWidth="1"/>
    <col min="15621" max="15621" width="2.109375" style="1" bestFit="1" customWidth="1"/>
    <col min="15622" max="15622" width="5.44140625" style="1" customWidth="1"/>
    <col min="15623" max="15623" width="7.44140625" style="1" customWidth="1"/>
    <col min="15624" max="15624" width="8.5546875" style="1" customWidth="1"/>
    <col min="15625" max="15629" width="7.44140625" style="1" customWidth="1"/>
    <col min="15630" max="15872" width="9.109375" style="1"/>
    <col min="15873" max="15873" width="14.88671875" style="1" customWidth="1"/>
    <col min="15874" max="15874" width="23.5546875" style="1" customWidth="1"/>
    <col min="15875" max="15875" width="10.88671875" style="1" customWidth="1"/>
    <col min="15876" max="15876" width="5.44140625" style="1" customWidth="1"/>
    <col min="15877" max="15877" width="2.109375" style="1" bestFit="1" customWidth="1"/>
    <col min="15878" max="15878" width="5.44140625" style="1" customWidth="1"/>
    <col min="15879" max="15879" width="7.44140625" style="1" customWidth="1"/>
    <col min="15880" max="15880" width="8.5546875" style="1" customWidth="1"/>
    <col min="15881" max="15885" width="7.44140625" style="1" customWidth="1"/>
    <col min="15886" max="16128" width="9.109375" style="1"/>
    <col min="16129" max="16129" width="14.88671875" style="1" customWidth="1"/>
    <col min="16130" max="16130" width="23.5546875" style="1" customWidth="1"/>
    <col min="16131" max="16131" width="10.88671875" style="1" customWidth="1"/>
    <col min="16132" max="16132" width="5.44140625" style="1" customWidth="1"/>
    <col min="16133" max="16133" width="2.109375" style="1" bestFit="1" customWidth="1"/>
    <col min="16134" max="16134" width="5.44140625" style="1" customWidth="1"/>
    <col min="16135" max="16135" width="7.44140625" style="1" customWidth="1"/>
    <col min="16136" max="16136" width="8.5546875" style="1" customWidth="1"/>
    <col min="16137" max="16141" width="7.44140625" style="1" customWidth="1"/>
    <col min="16142" max="16384" width="9.109375" style="1"/>
  </cols>
  <sheetData>
    <row r="1" spans="1:14" ht="12" customHeight="1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2" customHeight="1" x14ac:dyDescent="0.6">
      <c r="A2" s="3" t="s">
        <v>0</v>
      </c>
    </row>
    <row r="3" spans="1:14" ht="12" customHeight="1" x14ac:dyDescent="0.45">
      <c r="A3" s="4" t="s">
        <v>1</v>
      </c>
      <c r="G3" s="2"/>
      <c r="H3" s="2"/>
      <c r="I3" s="2"/>
      <c r="J3" s="5"/>
      <c r="K3" s="2"/>
      <c r="L3" s="2"/>
      <c r="M3" s="2"/>
    </row>
    <row r="4" spans="1:14" ht="12" customHeight="1" x14ac:dyDescent="0.45">
      <c r="B4" s="1" t="s">
        <v>2</v>
      </c>
      <c r="G4" s="2"/>
      <c r="H4" s="2"/>
      <c r="I4" s="2"/>
      <c r="J4" s="2"/>
      <c r="K4" s="2"/>
      <c r="L4" s="2"/>
      <c r="M4" s="2"/>
    </row>
    <row r="5" spans="1:14" ht="12" customHeight="1" x14ac:dyDescent="0.45">
      <c r="B5" s="6"/>
      <c r="G5" s="2"/>
      <c r="H5" s="2"/>
      <c r="I5" s="2"/>
      <c r="J5" s="2"/>
      <c r="K5" s="2"/>
      <c r="L5" s="2"/>
      <c r="M5" s="2"/>
    </row>
    <row r="6" spans="1:14" ht="12" thickBot="1" x14ac:dyDescent="0.5">
      <c r="A6" s="7" t="s">
        <v>3</v>
      </c>
      <c r="B6" s="8" t="s">
        <v>4</v>
      </c>
      <c r="C6" s="9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</row>
    <row r="7" spans="1:14" x14ac:dyDescent="0.45">
      <c r="A7" s="2" t="s">
        <v>16</v>
      </c>
      <c r="B7" s="1" t="s">
        <v>45</v>
      </c>
      <c r="C7" s="2" t="s">
        <v>17</v>
      </c>
      <c r="D7" s="2">
        <v>403</v>
      </c>
      <c r="E7" s="2">
        <v>8</v>
      </c>
      <c r="F7" s="2" t="s">
        <v>18</v>
      </c>
      <c r="G7" s="10">
        <v>27.357085582980762</v>
      </c>
      <c r="H7" s="10">
        <v>28.789719846206069</v>
      </c>
      <c r="I7" s="10">
        <v>30.309557934149442</v>
      </c>
      <c r="J7" s="10">
        <v>31.904142157565445</v>
      </c>
      <c r="K7" s="10">
        <v>33.585930205699505</v>
      </c>
      <c r="L7" s="10">
        <v>35.354922078551631</v>
      </c>
      <c r="M7" s="10">
        <v>36.949506301967631</v>
      </c>
    </row>
    <row r="8" spans="1:14" ht="23.4" x14ac:dyDescent="0.45">
      <c r="A8" s="2" t="s">
        <v>19</v>
      </c>
      <c r="B8" s="11" t="s">
        <v>20</v>
      </c>
      <c r="C8" s="2" t="s">
        <v>17</v>
      </c>
      <c r="D8" s="2">
        <v>403</v>
      </c>
      <c r="E8" s="2">
        <v>8</v>
      </c>
      <c r="F8" s="2" t="s">
        <v>18</v>
      </c>
      <c r="G8" s="10">
        <v>27.357085582980762</v>
      </c>
      <c r="H8" s="10">
        <v>28.789719846206069</v>
      </c>
      <c r="I8" s="10">
        <v>30.309557934149442</v>
      </c>
      <c r="J8" s="10">
        <v>31.904142157565445</v>
      </c>
      <c r="K8" s="10">
        <v>33.585930205699505</v>
      </c>
      <c r="L8" s="10">
        <v>35.354922078551631</v>
      </c>
      <c r="M8" s="10">
        <v>36.949506301967631</v>
      </c>
    </row>
    <row r="9" spans="1:14" ht="23.4" x14ac:dyDescent="0.45">
      <c r="A9" s="2" t="s">
        <v>21</v>
      </c>
      <c r="B9" s="11" t="s">
        <v>46</v>
      </c>
      <c r="C9" s="2" t="s">
        <v>22</v>
      </c>
      <c r="D9" s="2">
        <v>418</v>
      </c>
      <c r="E9" s="2">
        <v>9</v>
      </c>
      <c r="F9" s="2" t="s">
        <v>23</v>
      </c>
      <c r="G9" s="12">
        <v>66189.596529774775</v>
      </c>
      <c r="H9" s="12">
        <v>69511.514113206125</v>
      </c>
      <c r="I9" s="12">
        <v>73009.633253324995</v>
      </c>
      <c r="J9" s="12">
        <v>76624.356364781124</v>
      </c>
      <c r="K9" s="12">
        <v>81588.389538160103</v>
      </c>
      <c r="L9" s="2" t="s">
        <v>24</v>
      </c>
      <c r="M9" s="2" t="s">
        <v>24</v>
      </c>
    </row>
    <row r="10" spans="1:14" ht="12.9" x14ac:dyDescent="0.45">
      <c r="A10" s="13"/>
      <c r="G10" s="14"/>
      <c r="H10" s="14"/>
      <c r="I10" s="14"/>
      <c r="J10" s="14"/>
      <c r="K10" s="14"/>
    </row>
    <row r="11" spans="1:14" ht="12.9" x14ac:dyDescent="0.45">
      <c r="A11" s="13"/>
      <c r="G11" s="14"/>
      <c r="H11" s="14"/>
      <c r="I11" s="14"/>
      <c r="J11" s="14"/>
      <c r="K11" s="14"/>
    </row>
    <row r="12" spans="1:14" x14ac:dyDescent="0.45">
      <c r="B12" s="13" t="s">
        <v>25</v>
      </c>
    </row>
    <row r="13" spans="1:14" x14ac:dyDescent="0.45">
      <c r="A13" s="4" t="s">
        <v>26</v>
      </c>
      <c r="C13" s="2"/>
      <c r="D13" s="15"/>
      <c r="E13" s="2"/>
      <c r="F13" s="16"/>
      <c r="G13" s="17"/>
      <c r="H13" s="17"/>
      <c r="I13" s="17"/>
      <c r="J13" s="17"/>
      <c r="K13" s="17"/>
    </row>
    <row r="14" spans="1:14" x14ac:dyDescent="0.45">
      <c r="A14" s="18">
        <v>0.3665100707435191</v>
      </c>
      <c r="B14" s="15" t="s">
        <v>27</v>
      </c>
      <c r="D14" s="2"/>
      <c r="H14" s="18"/>
      <c r="N14" s="18"/>
    </row>
    <row r="15" spans="1:14" x14ac:dyDescent="0.45">
      <c r="A15" s="18">
        <v>0.48868009432469223</v>
      </c>
      <c r="B15" s="15" t="s">
        <v>28</v>
      </c>
      <c r="D15" s="2"/>
      <c r="H15" s="18"/>
      <c r="N15" s="18"/>
    </row>
    <row r="16" spans="1:14" x14ac:dyDescent="0.45">
      <c r="A16" s="18">
        <v>0.61085011790586519</v>
      </c>
      <c r="B16" s="15" t="s">
        <v>29</v>
      </c>
      <c r="D16" s="2"/>
      <c r="H16" s="18"/>
      <c r="N16" s="18"/>
    </row>
    <row r="17" spans="1:14" x14ac:dyDescent="0.45">
      <c r="A17" s="18">
        <v>0.7330201414870382</v>
      </c>
      <c r="B17" s="15" t="s">
        <v>30</v>
      </c>
      <c r="D17" s="2"/>
      <c r="N17" s="18"/>
    </row>
    <row r="18" spans="1:14" x14ac:dyDescent="0.45">
      <c r="A18" s="18"/>
      <c r="B18" s="15"/>
      <c r="D18" s="2"/>
      <c r="N18" s="18"/>
    </row>
    <row r="19" spans="1:14" x14ac:dyDescent="0.45">
      <c r="A19" s="18"/>
      <c r="B19" s="13" t="s">
        <v>31</v>
      </c>
      <c r="D19" s="2"/>
      <c r="N19" s="18"/>
    </row>
    <row r="20" spans="1:14" x14ac:dyDescent="0.45">
      <c r="A20" s="19">
        <v>762.34094714651974</v>
      </c>
      <c r="B20" s="15" t="s">
        <v>32</v>
      </c>
      <c r="D20" s="2"/>
      <c r="N20" s="18"/>
    </row>
    <row r="21" spans="1:14" x14ac:dyDescent="0.45">
      <c r="A21" s="18">
        <v>1016.4545961953598</v>
      </c>
      <c r="B21" s="15" t="s">
        <v>33</v>
      </c>
      <c r="D21" s="2"/>
      <c r="N21" s="18"/>
    </row>
    <row r="22" spans="1:14" x14ac:dyDescent="0.45">
      <c r="A22" s="18">
        <v>1270.5682452441997</v>
      </c>
      <c r="B22" s="15" t="s">
        <v>34</v>
      </c>
      <c r="D22" s="2"/>
      <c r="N22" s="18"/>
    </row>
    <row r="23" spans="1:14" x14ac:dyDescent="0.45">
      <c r="A23" s="18">
        <v>1524.6818942930395</v>
      </c>
      <c r="B23" s="15" t="s">
        <v>35</v>
      </c>
      <c r="D23" s="2"/>
      <c r="N23" s="18"/>
    </row>
    <row r="25" spans="1:14" x14ac:dyDescent="0.45">
      <c r="A25" s="4" t="s">
        <v>36</v>
      </c>
      <c r="C25" s="20"/>
      <c r="D25" s="13"/>
      <c r="E25" s="20"/>
      <c r="F25" s="13"/>
      <c r="G25" s="13"/>
      <c r="H25" s="13"/>
      <c r="I25" s="13"/>
      <c r="J25" s="13"/>
    </row>
    <row r="26" spans="1:14" x14ac:dyDescent="0.45">
      <c r="A26" s="4"/>
      <c r="B26" s="15" t="s">
        <v>37</v>
      </c>
      <c r="C26" s="2"/>
      <c r="E26" s="2"/>
    </row>
    <row r="27" spans="1:14" x14ac:dyDescent="0.45">
      <c r="A27" s="4"/>
      <c r="B27" s="15" t="s">
        <v>38</v>
      </c>
      <c r="C27" s="21">
        <v>0.48273802345735334</v>
      </c>
      <c r="D27" s="1" t="s">
        <v>39</v>
      </c>
      <c r="E27" s="15" t="s">
        <v>39</v>
      </c>
    </row>
    <row r="28" spans="1:14" x14ac:dyDescent="0.45">
      <c r="A28" s="4"/>
      <c r="B28" s="15" t="s">
        <v>40</v>
      </c>
      <c r="C28" s="2"/>
      <c r="E28" s="2"/>
    </row>
    <row r="29" spans="1:14" x14ac:dyDescent="0.45">
      <c r="A29" s="4"/>
      <c r="B29" s="15" t="s">
        <v>41</v>
      </c>
      <c r="C29" s="21">
        <v>0.48273802345735334</v>
      </c>
      <c r="D29" s="1" t="s">
        <v>42</v>
      </c>
      <c r="E29" s="15" t="s">
        <v>43</v>
      </c>
    </row>
    <row r="30" spans="1:14" x14ac:dyDescent="0.45">
      <c r="A30" s="4"/>
      <c r="B30" s="15"/>
      <c r="C30" s="2"/>
      <c r="E30" s="2"/>
    </row>
    <row r="31" spans="1:14" x14ac:dyDescent="0.45">
      <c r="A31" s="4"/>
      <c r="B31" s="15" t="s">
        <v>44</v>
      </c>
      <c r="C31" s="2"/>
      <c r="E31" s="2"/>
    </row>
    <row r="32" spans="1:14" x14ac:dyDescent="0.45">
      <c r="A32" s="4"/>
      <c r="B32" s="15" t="s">
        <v>38</v>
      </c>
      <c r="C32" s="21">
        <v>1.1469475889023604</v>
      </c>
      <c r="D32" s="1" t="s">
        <v>39</v>
      </c>
      <c r="E32" s="15" t="s">
        <v>39</v>
      </c>
    </row>
    <row r="33" spans="1:5" x14ac:dyDescent="0.45">
      <c r="A33" s="4"/>
      <c r="B33" s="15" t="s">
        <v>40</v>
      </c>
      <c r="C33" s="2"/>
      <c r="E33" s="2"/>
    </row>
    <row r="34" spans="1:5" x14ac:dyDescent="0.45">
      <c r="A34" s="4"/>
      <c r="B34" s="15" t="s">
        <v>41</v>
      </c>
      <c r="C34" s="21">
        <v>1.1469475889023604</v>
      </c>
      <c r="D34" s="1" t="s">
        <v>42</v>
      </c>
      <c r="E34" s="15" t="s">
        <v>43</v>
      </c>
    </row>
    <row r="37" spans="1:5" x14ac:dyDescent="0.45">
      <c r="C37" s="21"/>
    </row>
  </sheetData>
  <sheetProtection selectLockedCells="1" selectUnlockedCells="1"/>
  <pageMargins left="0.25" right="0.25" top="1" bottom="1" header="0.5" footer="0.5"/>
  <pageSetup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6D85-42E1-4324-BB85-C283797C4FBF}">
  <sheetPr codeName="Sheet10">
    <tabColor theme="1"/>
    <pageSetUpPr fitToPage="1"/>
  </sheetPr>
  <dimension ref="A1:AK35"/>
  <sheetViews>
    <sheetView showGridLines="0" workbookViewId="0">
      <selection activeCell="N1" sqref="N1:AM1048576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hidden="1" customWidth="1"/>
    <col min="16" max="16" width="14" style="92" hidden="1" customWidth="1"/>
    <col min="17" max="17" width="16.88671875" style="93" hidden="1" customWidth="1"/>
    <col min="18" max="18" width="12.38671875" style="92" hidden="1" customWidth="1"/>
    <col min="19" max="19" width="14" style="93" hidden="1" customWidth="1"/>
    <col min="20" max="26" width="7.5546875" style="92" hidden="1" customWidth="1"/>
    <col min="27" max="27" width="12" style="66" hidden="1" customWidth="1"/>
    <col min="28" max="28" width="68.88671875" style="66" hidden="1" customWidth="1"/>
    <col min="29" max="29" width="30.88671875" style="66" hidden="1" customWidth="1"/>
    <col min="30" max="30" width="14" style="66" hidden="1" customWidth="1"/>
    <col min="31" max="37" width="7.5546875" style="66" hidden="1" customWidth="1"/>
    <col min="38" max="38" width="0" style="1" hidden="1" customWidth="1"/>
    <col min="39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90" t="s">
        <v>105</v>
      </c>
      <c r="Q1" s="91">
        <v>1.04</v>
      </c>
      <c r="S1" s="93" t="s">
        <v>106</v>
      </c>
      <c r="T1" s="94">
        <v>1</v>
      </c>
    </row>
    <row r="2" spans="1:37" ht="15.6" x14ac:dyDescent="0.6">
      <c r="A2" s="3" t="s">
        <v>0</v>
      </c>
      <c r="B2" s="3"/>
      <c r="P2" s="90" t="s">
        <v>88</v>
      </c>
      <c r="Q2" s="95" t="s">
        <v>104</v>
      </c>
    </row>
    <row r="3" spans="1:37" s="23" customFormat="1" ht="14.4" x14ac:dyDescent="0.55000000000000004">
      <c r="A3" s="28" t="s">
        <v>103</v>
      </c>
      <c r="B3" s="28"/>
      <c r="H3" s="22"/>
      <c r="I3" s="22"/>
      <c r="J3" s="22"/>
      <c r="K3" s="35"/>
      <c r="L3" s="22"/>
      <c r="M3" s="22"/>
      <c r="N3" s="22"/>
      <c r="O3" s="22"/>
      <c r="P3" s="95"/>
      <c r="Q3" s="96"/>
      <c r="R3" s="95"/>
      <c r="S3" s="96"/>
      <c r="T3" s="95"/>
      <c r="U3" s="95"/>
      <c r="V3" s="95"/>
      <c r="W3" s="95"/>
      <c r="X3" s="95"/>
      <c r="Y3" s="95"/>
      <c r="Z3" s="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9" t="s">
        <v>117</v>
      </c>
      <c r="B4" s="28"/>
      <c r="H4" s="22"/>
      <c r="I4" s="22"/>
      <c r="J4" s="22"/>
      <c r="K4" s="35"/>
      <c r="L4" s="22"/>
      <c r="M4" s="22"/>
      <c r="N4" s="22"/>
      <c r="O4" s="22"/>
      <c r="P4" s="90" t="s">
        <v>94</v>
      </c>
      <c r="Q4" s="96"/>
      <c r="R4" s="95"/>
      <c r="S4" s="96"/>
      <c r="T4" s="95"/>
      <c r="U4" s="95"/>
      <c r="V4" s="95"/>
      <c r="W4" s="95"/>
      <c r="X4" s="95"/>
      <c r="Y4" s="95"/>
      <c r="Z4" s="95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95"/>
      <c r="Q5" s="96"/>
      <c r="R5" s="95"/>
      <c r="S5" s="96"/>
      <c r="T5" s="95"/>
      <c r="U5" s="95"/>
      <c r="V5" s="95"/>
      <c r="W5" s="95"/>
      <c r="X5" s="95"/>
      <c r="Y5" s="95"/>
      <c r="Z5" s="95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95"/>
      <c r="Q6" s="96"/>
      <c r="R6" s="95"/>
      <c r="S6" s="96"/>
      <c r="T6" s="95">
        <v>4</v>
      </c>
      <c r="U6" s="95">
        <f>T6+1</f>
        <v>5</v>
      </c>
      <c r="V6" s="95">
        <f t="shared" ref="V6:Z6" si="0">U6+1</f>
        <v>6</v>
      </c>
      <c r="W6" s="95">
        <f t="shared" si="0"/>
        <v>7</v>
      </c>
      <c r="X6" s="95">
        <f t="shared" si="0"/>
        <v>8</v>
      </c>
      <c r="Y6" s="95">
        <f t="shared" si="0"/>
        <v>9</v>
      </c>
      <c r="Z6" s="95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97" t="s">
        <v>79</v>
      </c>
      <c r="Q7" s="97" t="s">
        <v>3</v>
      </c>
      <c r="R7" s="97" t="s">
        <v>64</v>
      </c>
      <c r="S7" s="98" t="s">
        <v>4</v>
      </c>
      <c r="T7" s="97" t="s">
        <v>9</v>
      </c>
      <c r="U7" s="97" t="s">
        <v>10</v>
      </c>
      <c r="V7" s="97" t="s">
        <v>11</v>
      </c>
      <c r="W7" s="97" t="s">
        <v>12</v>
      </c>
      <c r="X7" s="97" t="s">
        <v>13</v>
      </c>
      <c r="Y7" s="97" t="s">
        <v>14</v>
      </c>
      <c r="Z7" s="97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9</v>
      </c>
      <c r="G8" s="22" t="s">
        <v>18</v>
      </c>
      <c r="H8" s="24">
        <f ca="1">T8</f>
        <v>38.194689390000001</v>
      </c>
      <c r="I8" s="24">
        <f t="shared" ref="I8:N8" ca="1" si="1">U8</f>
        <v>40.153048649999995</v>
      </c>
      <c r="J8" s="24">
        <f t="shared" ca="1" si="1"/>
        <v>42.230602699999992</v>
      </c>
      <c r="K8" s="24">
        <f t="shared" ca="1" si="1"/>
        <v>44.410641989999995</v>
      </c>
      <c r="L8" s="24">
        <f t="shared" ca="1" si="1"/>
        <v>46.709876069999993</v>
      </c>
      <c r="M8" s="24">
        <f t="shared" ca="1" si="1"/>
        <v>49.128304939999992</v>
      </c>
      <c r="N8" s="24">
        <f t="shared" ca="1" si="1"/>
        <v>51.513314709999996</v>
      </c>
      <c r="O8" s="24"/>
      <c r="P8" s="99" t="s">
        <v>85</v>
      </c>
      <c r="Q8" s="95" t="str">
        <f t="shared" ref="Q8:S8" si="2">A8</f>
        <v>00025C</v>
      </c>
      <c r="R8" s="95">
        <f t="shared" si="2"/>
        <v>70</v>
      </c>
      <c r="S8" s="96" t="str">
        <f t="shared" si="2"/>
        <v>911 Supervisor</v>
      </c>
      <c r="T8" s="99" cm="1">
        <f t="array" aca="1" ref="T8" ca="1">IF($P8="Y",VLOOKUP($Q8,INDIRECT($Q$2),T$6,0)*INDIRECT($P$1)*INDIRECT($S$1),VLOOKUP($Q8,INDIRECT($Q$2),T$6,0))</f>
        <v>38.194689390000001</v>
      </c>
      <c r="U8" s="99" cm="1">
        <f t="array" aca="1" ref="U8" ca="1">IF($P8="Y",VLOOKUP($Q8,INDIRECT($Q$2),U$6,0)*INDIRECT($P$1)*INDIRECT($S$1),VLOOKUP($Q8,INDIRECT($Q$2),U$6,0))</f>
        <v>40.153048649999995</v>
      </c>
      <c r="V8" s="99" cm="1">
        <f t="array" aca="1" ref="V8" ca="1">IF($P8="Y",VLOOKUP($Q8,INDIRECT($Q$2),V$6,0)*INDIRECT($P$1)*INDIRECT($S$1),VLOOKUP($Q8,INDIRECT($Q$2),V$6,0))</f>
        <v>42.230602699999992</v>
      </c>
      <c r="W8" s="99" cm="1">
        <f t="array" aca="1" ref="W8" ca="1">IF($P8="Y",VLOOKUP($Q8,INDIRECT($Q$2),W$6,0)*INDIRECT($P$1)*INDIRECT($S$1),VLOOKUP($Q8,INDIRECT($Q$2),W$6,0))</f>
        <v>44.410641989999995</v>
      </c>
      <c r="X8" s="99" cm="1">
        <f t="array" aca="1" ref="X8" ca="1">IF($P8="Y",VLOOKUP($Q8,INDIRECT($Q$2),X$6,0)*INDIRECT($P$1)*INDIRECT($S$1),VLOOKUP($Q8,INDIRECT($Q$2),X$6,0))</f>
        <v>46.709876069999993</v>
      </c>
      <c r="Y8" s="99" cm="1">
        <f t="array" aca="1" ref="Y8" ca="1">IF($P8="Y",VLOOKUP($Q8,INDIRECT($Q$2),Y$6,0)*INDIRECT($P$1)*INDIRECT($S$1),VLOOKUP($Q8,INDIRECT($Q$2),Y$6,0))</f>
        <v>49.128304939999992</v>
      </c>
      <c r="Z8" s="99" cm="1">
        <f t="array" aca="1" ref="Z8" ca="1">IF($P8="Y",VLOOKUP($Q8,INDIRECT($Q$2),Z$6,0)*INDIRECT($P$1)*INDIRECT($S$1),VLOOKUP($Q8,INDIRECT($Q$2),Z$6,0))</f>
        <v>51.513314709999996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 ca="1">ROUND(T8,3)</f>
        <v>38.195</v>
      </c>
      <c r="AF8" s="70">
        <f t="shared" ref="AF8:AK8" ca="1" si="4">ROUND(U8,3)</f>
        <v>40.152999999999999</v>
      </c>
      <c r="AG8" s="70">
        <f t="shared" ca="1" si="4"/>
        <v>42.231000000000002</v>
      </c>
      <c r="AH8" s="70">
        <f t="shared" ca="1" si="4"/>
        <v>44.411000000000001</v>
      </c>
      <c r="AI8" s="70">
        <f t="shared" ca="1" si="4"/>
        <v>46.71</v>
      </c>
      <c r="AJ8" s="70">
        <f t="shared" ca="1" si="4"/>
        <v>49.128</v>
      </c>
      <c r="AK8" s="70">
        <f t="shared" ca="1" si="4"/>
        <v>51.512999999999998</v>
      </c>
    </row>
    <row r="9" spans="1:37" s="23" customFormat="1" ht="14.4" x14ac:dyDescent="0.55000000000000004">
      <c r="A9" s="27"/>
      <c r="B9" s="27"/>
      <c r="H9" s="110"/>
      <c r="I9" s="110"/>
      <c r="J9" s="110"/>
      <c r="K9" s="110"/>
      <c r="L9" s="110"/>
      <c r="M9" s="32"/>
      <c r="N9" s="32"/>
      <c r="P9" s="95"/>
      <c r="Q9" s="96"/>
      <c r="R9" s="95"/>
      <c r="S9" s="96"/>
      <c r="T9" s="111"/>
      <c r="U9" s="95"/>
      <c r="V9" s="95"/>
      <c r="W9" s="95"/>
      <c r="X9" s="95"/>
      <c r="Y9" s="95"/>
      <c r="Z9" s="95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95"/>
      <c r="Q10" s="96"/>
      <c r="R10" s="95"/>
      <c r="S10" s="96"/>
      <c r="T10" s="95"/>
      <c r="U10" s="95"/>
      <c r="V10" s="95"/>
      <c r="W10" s="95"/>
      <c r="X10" s="95"/>
      <c r="Y10" s="95"/>
      <c r="Z10" s="95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C11" s="27"/>
      <c r="P11" s="95"/>
      <c r="Q11" s="96"/>
      <c r="R11" s="95"/>
      <c r="S11" s="96"/>
      <c r="T11" s="95"/>
      <c r="U11" s="95"/>
      <c r="V11" s="95"/>
      <c r="W11" s="95"/>
      <c r="X11" s="95"/>
      <c r="Y11" s="95"/>
      <c r="Z11" s="95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A12" s="28" t="s">
        <v>111</v>
      </c>
      <c r="B12" s="28"/>
      <c r="D12" s="22"/>
      <c r="E12" s="29"/>
      <c r="F12" s="22"/>
      <c r="G12" s="30"/>
      <c r="H12" s="31"/>
      <c r="I12" s="31"/>
      <c r="J12" s="31"/>
      <c r="K12" s="31"/>
      <c r="L12" s="31"/>
      <c r="P12" s="95"/>
      <c r="Q12" s="100" t="s">
        <v>67</v>
      </c>
      <c r="R12" s="95"/>
      <c r="S12" s="96"/>
      <c r="T12" s="95"/>
      <c r="U12" s="95"/>
      <c r="V12" s="95"/>
      <c r="W12" s="95"/>
      <c r="X12" s="95"/>
      <c r="Y12" s="95"/>
      <c r="Z12" s="95"/>
      <c r="AA12" s="67"/>
      <c r="AB12" s="74" t="str">
        <f>Q12</f>
        <v>Longevity</v>
      </c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B13" s="32">
        <f ca="1">T13</f>
        <v>0.46203374513258272</v>
      </c>
      <c r="C13" s="29" t="s">
        <v>27</v>
      </c>
      <c r="E13" s="22"/>
      <c r="I13" s="32"/>
      <c r="P13" s="95" t="s">
        <v>85</v>
      </c>
      <c r="Q13" s="99" t="s">
        <v>68</v>
      </c>
      <c r="R13" s="95"/>
      <c r="S13" s="96"/>
      <c r="T13" s="99" cm="1">
        <f t="array" aca="1" ref="T13" ca="1">IF($P13="Y",VLOOKUP($Q13,INDIRECT($Q$2),T$6,0)*INDIRECT($P$1)*INDIRECT($S$1),VLOOKUP($Q13,INDIRECT($Q$2),T$6,0))</f>
        <v>0.46203374513258272</v>
      </c>
      <c r="U13" s="95"/>
      <c r="V13" s="95"/>
      <c r="W13" s="99"/>
      <c r="X13" s="95"/>
      <c r="Y13" s="95"/>
      <c r="Z13" s="95"/>
      <c r="AA13" s="67" t="str">
        <f>P13</f>
        <v>Y</v>
      </c>
      <c r="AB13" s="70" t="str">
        <f>Q13</f>
        <v>10th Year</v>
      </c>
      <c r="AC13" s="67"/>
      <c r="AD13" s="67"/>
      <c r="AE13" s="70">
        <f ca="1">ROUND(T13,3)</f>
        <v>0.46200000000000002</v>
      </c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t="shared" ref="B14:B16" ca="1" si="5">T14</f>
        <v>0.61604499351011033</v>
      </c>
      <c r="C14" s="29" t="s">
        <v>28</v>
      </c>
      <c r="E14" s="22"/>
      <c r="I14" s="32"/>
      <c r="P14" s="95" t="s">
        <v>85</v>
      </c>
      <c r="Q14" s="99" t="s">
        <v>69</v>
      </c>
      <c r="R14" s="95"/>
      <c r="S14" s="96"/>
      <c r="T14" s="99" cm="1">
        <f t="array" aca="1" ref="T14" ca="1">IF($P14="Y",VLOOKUP($Q14,INDIRECT($Q$2),T$6,0)*INDIRECT($P$1)*INDIRECT($S$1),VLOOKUP($Q14,INDIRECT($Q$2),T$6,0))</f>
        <v>0.61604499351011033</v>
      </c>
      <c r="U14" s="95"/>
      <c r="V14" s="95"/>
      <c r="W14" s="99"/>
      <c r="X14" s="95"/>
      <c r="Y14" s="95"/>
      <c r="Z14" s="95"/>
      <c r="AA14" s="67" t="str">
        <f>P14</f>
        <v>Y</v>
      </c>
      <c r="AB14" s="70" t="str">
        <f>Q14</f>
        <v>15th Year</v>
      </c>
      <c r="AC14" s="67"/>
      <c r="AD14" s="67"/>
      <c r="AE14" s="70">
        <f ca="1">ROUND(T14,3)</f>
        <v>0.61599999999999999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ca="1" si="5"/>
        <v>0.77005624188763766</v>
      </c>
      <c r="C15" s="29" t="s">
        <v>29</v>
      </c>
      <c r="E15" s="22"/>
      <c r="I15" s="32"/>
      <c r="P15" s="95" t="s">
        <v>85</v>
      </c>
      <c r="Q15" s="99" t="s">
        <v>70</v>
      </c>
      <c r="R15" s="95"/>
      <c r="S15" s="96"/>
      <c r="T15" s="99" cm="1">
        <f t="array" aca="1" ref="T15" ca="1">IF($P15="Y",VLOOKUP($Q15,INDIRECT($Q$2),T$6,0)*INDIRECT($P$1)*INDIRECT($S$1),VLOOKUP($Q15,INDIRECT($Q$2),T$6,0))</f>
        <v>0.77005624188763766</v>
      </c>
      <c r="U15" s="95"/>
      <c r="V15" s="95"/>
      <c r="W15" s="99"/>
      <c r="X15" s="95"/>
      <c r="Y15" s="95"/>
      <c r="Z15" s="95"/>
      <c r="AA15" s="67" t="str">
        <f>P15</f>
        <v>Y</v>
      </c>
      <c r="AB15" s="70" t="str">
        <f>Q15</f>
        <v>20th Year</v>
      </c>
      <c r="AC15" s="67"/>
      <c r="AD15" s="67"/>
      <c r="AE15" s="70">
        <f ca="1">ROUND(T15,3)</f>
        <v>0.77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5"/>
        <v>0.92406749026516544</v>
      </c>
      <c r="C16" s="29" t="s">
        <v>30</v>
      </c>
      <c r="E16" s="22"/>
      <c r="P16" s="95" t="s">
        <v>85</v>
      </c>
      <c r="Q16" s="99" t="s">
        <v>71</v>
      </c>
      <c r="R16" s="95"/>
      <c r="S16" s="96"/>
      <c r="T16" s="99" cm="1">
        <f t="array" aca="1" ref="T16" ca="1">IF($P16="Y",VLOOKUP($Q16,INDIRECT($Q$2),T$6,0)*INDIRECT($P$1)*INDIRECT($S$1),VLOOKUP($Q16,INDIRECT($Q$2),T$6,0))</f>
        <v>0.92406749026516544</v>
      </c>
      <c r="U16" s="95"/>
      <c r="V16" s="95"/>
      <c r="W16" s="99"/>
      <c r="X16" s="95"/>
      <c r="Y16" s="95"/>
      <c r="Z16" s="95"/>
      <c r="AA16" s="67" t="str">
        <f>P16</f>
        <v>Y</v>
      </c>
      <c r="AB16" s="70" t="str">
        <f>Q16</f>
        <v>25th Year</v>
      </c>
      <c r="AC16" s="67"/>
      <c r="AD16" s="67"/>
      <c r="AE16" s="70">
        <f ca="1">ROUND(T16,3)</f>
        <v>0.92400000000000004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/>
      <c r="C17" s="29"/>
      <c r="E17" s="22"/>
      <c r="P17" s="95"/>
      <c r="Q17" s="101"/>
      <c r="R17" s="95"/>
      <c r="S17" s="96"/>
      <c r="T17" s="95"/>
      <c r="U17" s="95"/>
      <c r="V17" s="95"/>
      <c r="W17" s="95"/>
      <c r="X17" s="95"/>
      <c r="Y17" s="95"/>
      <c r="Z17" s="95"/>
      <c r="AA17" s="67"/>
      <c r="AB17" s="70"/>
      <c r="AC17" s="67"/>
      <c r="AD17" s="67"/>
      <c r="AE17" s="70"/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P18" s="95"/>
      <c r="Q18" s="96"/>
      <c r="R18" s="95"/>
      <c r="S18" s="96"/>
      <c r="T18" s="95"/>
      <c r="U18" s="95"/>
      <c r="V18" s="95"/>
      <c r="W18" s="95"/>
      <c r="X18" s="95"/>
      <c r="Y18" s="95"/>
      <c r="Z18" s="95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A19" s="28" t="s">
        <v>110</v>
      </c>
      <c r="B19" s="28"/>
      <c r="D19" s="33"/>
      <c r="E19" s="27"/>
      <c r="F19" s="33"/>
      <c r="G19" s="27"/>
      <c r="H19" s="27"/>
      <c r="I19" s="27"/>
      <c r="J19" s="27"/>
      <c r="K19" s="27"/>
      <c r="P19" s="95"/>
      <c r="Q19" s="102"/>
      <c r="R19" s="95"/>
      <c r="S19" s="96"/>
      <c r="T19" s="95"/>
      <c r="U19" s="95"/>
      <c r="V19" s="95"/>
      <c r="W19" s="95"/>
      <c r="X19" s="95"/>
      <c r="Y19" s="95"/>
      <c r="Z19" s="95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/>
      <c r="B20" s="29" t="s">
        <v>107</v>
      </c>
      <c r="D20" s="22"/>
      <c r="F20" s="22"/>
      <c r="P20" s="95"/>
      <c r="Q20" s="103" t="s">
        <v>78</v>
      </c>
      <c r="R20" s="95"/>
      <c r="S20" s="96"/>
      <c r="T20" s="95"/>
      <c r="U20" s="95"/>
      <c r="V20" s="95"/>
      <c r="W20" s="95"/>
      <c r="X20" s="95"/>
      <c r="Y20" s="95"/>
      <c r="Z20" s="95"/>
      <c r="AA20" s="67"/>
      <c r="AB20" s="73" t="str">
        <f>Q20</f>
        <v>Shift Differentials</v>
      </c>
      <c r="AC20" s="67"/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tr">
        <f>"shall be paid an additional "&amp;TEXT(T21,"$0.000")&amp;" per hour for all hours worked on that shift.  In addition"</f>
        <v>shall be paid an additional $0.660 per hour for all hours worked on that shift.  In addition</v>
      </c>
      <c r="D21" s="34"/>
      <c r="F21" s="29"/>
      <c r="P21" s="95" t="s">
        <v>85</v>
      </c>
      <c r="Q21" s="95" t="s">
        <v>143</v>
      </c>
      <c r="R21" s="95"/>
      <c r="S21" s="96"/>
      <c r="T21" s="99">
        <v>0.66039999999999999</v>
      </c>
      <c r="U21" s="95"/>
      <c r="V21" s="95"/>
      <c r="W21" s="99"/>
      <c r="X21" s="95"/>
      <c r="Y21" s="95"/>
      <c r="Z21" s="95"/>
      <c r="AA21" s="67" t="str">
        <f>P21</f>
        <v>Y</v>
      </c>
      <c r="AB21" s="70" t="str">
        <f>Q21</f>
        <v>CTSNIT</v>
      </c>
      <c r="AC21" s="70"/>
      <c r="AD21" s="67"/>
      <c r="AE21" s="70">
        <f>ROUND(T21,3)</f>
        <v>0.66</v>
      </c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">
        <v>40</v>
      </c>
      <c r="D22" s="22"/>
      <c r="F22" s="22"/>
      <c r="P22" s="95"/>
      <c r="Q22" s="95"/>
      <c r="R22" s="95"/>
      <c r="S22" s="96"/>
      <c r="T22" s="99"/>
      <c r="U22" s="95"/>
      <c r="V22" s="95"/>
      <c r="W22" s="99"/>
      <c r="X22" s="95"/>
      <c r="Y22" s="95"/>
      <c r="Z22" s="95"/>
      <c r="AA22" s="67"/>
      <c r="AB22" s="70"/>
      <c r="AC22" s="67"/>
      <c r="AD22" s="67"/>
      <c r="AE22" s="70"/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tr">
        <f>"adjacent to such a shift, the "&amp;TEXT(T21,"$0.000")&amp;" per hour differential shall also be applied to those overtime hours."</f>
        <v>adjacent to such a shift, the $0.660 per hour differential shall also be applied to those overtime hours.</v>
      </c>
      <c r="D23" s="34"/>
      <c r="F23" s="29"/>
      <c r="P23" s="95"/>
      <c r="Q23" s="95"/>
      <c r="R23" s="95"/>
      <c r="S23" s="96"/>
      <c r="T23" s="99"/>
      <c r="U23" s="95"/>
      <c r="V23" s="95"/>
      <c r="W23" s="99"/>
      <c r="X23" s="95"/>
      <c r="Y23" s="95"/>
      <c r="Z23" s="95"/>
      <c r="AA23" s="67"/>
      <c r="AB23" s="70"/>
      <c r="AC23" s="67"/>
      <c r="AD23" s="67"/>
      <c r="AE23" s="70"/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/>
      <c r="D24" s="22"/>
      <c r="F24" s="22"/>
      <c r="P24" s="95"/>
      <c r="Q24" s="95"/>
      <c r="R24" s="95"/>
      <c r="S24" s="96"/>
      <c r="T24" s="99"/>
      <c r="U24" s="95"/>
      <c r="V24" s="95"/>
      <c r="W24" s="99"/>
      <c r="X24" s="95"/>
      <c r="Y24" s="95"/>
      <c r="Z24" s="95"/>
      <c r="AA24" s="67"/>
      <c r="AB24" s="70"/>
      <c r="AC24" s="67"/>
      <c r="AD24" s="67"/>
      <c r="AE24" s="70"/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 t="s">
        <v>44</v>
      </c>
      <c r="D25" s="22"/>
      <c r="F25" s="22"/>
      <c r="P25" s="95"/>
      <c r="Q25" s="95"/>
      <c r="R25" s="95"/>
      <c r="S25" s="96"/>
      <c r="T25" s="99"/>
      <c r="U25" s="95"/>
      <c r="V25" s="95"/>
      <c r="W25" s="95"/>
      <c r="X25" s="95"/>
      <c r="Y25" s="95"/>
      <c r="Z25" s="95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tr">
        <f>"shall be paid an additional "&amp;TEXT(T26,"$0.000")&amp;" per hour for all hours worked on that shift.  In addition,"</f>
        <v>shall be paid an additional $1.567 per hour for all hours worked on that shift.  In addition,</v>
      </c>
      <c r="D26" s="34"/>
      <c r="F26" s="29"/>
      <c r="P26" s="95" t="s">
        <v>85</v>
      </c>
      <c r="Q26" s="95" t="s">
        <v>144</v>
      </c>
      <c r="R26" s="95"/>
      <c r="S26" s="96"/>
      <c r="T26" s="99">
        <v>1.56728</v>
      </c>
      <c r="U26" s="95"/>
      <c r="V26" s="95"/>
      <c r="W26" s="99"/>
      <c r="X26" s="95"/>
      <c r="Y26" s="95"/>
      <c r="Z26" s="95"/>
      <c r="AA26" s="67" t="str">
        <f t="shared" ref="AA26:AB26" si="6">P26</f>
        <v>Y</v>
      </c>
      <c r="AB26" s="70" t="str">
        <f t="shared" si="6"/>
        <v>CTSEVE</v>
      </c>
      <c r="AC26" s="70"/>
      <c r="AD26" s="67"/>
      <c r="AE26" s="70">
        <f>ROUND(T26,3)</f>
        <v>1.5669999999999999</v>
      </c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">
        <v>40</v>
      </c>
      <c r="D27" s="22"/>
      <c r="F27" s="22"/>
      <c r="P27" s="95"/>
      <c r="Q27" s="95"/>
      <c r="R27" s="95"/>
      <c r="S27" s="96"/>
      <c r="T27" s="99"/>
      <c r="U27" s="95"/>
      <c r="V27" s="95"/>
      <c r="W27" s="99"/>
      <c r="X27" s="95"/>
      <c r="Y27" s="95"/>
      <c r="Z27" s="95"/>
      <c r="AA27" s="67"/>
      <c r="AB27" s="70"/>
      <c r="AC27" s="67"/>
      <c r="AD27" s="67"/>
      <c r="AE27" s="70"/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tr">
        <f>"adjacent to such a shift, the "&amp;TEXT(T26,"$0.000")&amp;" per hour differential shall also be applied to those overtime hours."</f>
        <v>adjacent to such a shift, the $1.567 per hour differential shall also be applied to those overtime hours.</v>
      </c>
      <c r="D28" s="34"/>
      <c r="F28" s="29"/>
      <c r="P28" s="95"/>
      <c r="Q28" s="95"/>
      <c r="R28" s="95"/>
      <c r="S28" s="96"/>
      <c r="T28" s="99"/>
      <c r="U28" s="95"/>
      <c r="V28" s="95"/>
      <c r="W28" s="99"/>
      <c r="X28" s="95"/>
      <c r="Y28" s="95"/>
      <c r="Z28" s="95"/>
      <c r="AA28" s="67"/>
      <c r="AB28" s="70"/>
      <c r="AC28" s="67"/>
      <c r="AD28" s="67"/>
      <c r="AE28" s="70"/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P29" s="95"/>
      <c r="Q29" s="95"/>
      <c r="R29" s="95"/>
      <c r="S29" s="96"/>
      <c r="T29" s="99"/>
      <c r="U29" s="95"/>
      <c r="V29" s="95"/>
      <c r="W29" s="99"/>
      <c r="X29" s="95"/>
      <c r="Y29" s="95"/>
      <c r="Z29" s="95"/>
      <c r="AA29" s="67"/>
      <c r="AB29" s="70"/>
      <c r="AC29" s="67"/>
      <c r="AD29" s="67"/>
      <c r="AE29" s="70"/>
      <c r="AF29" s="67"/>
      <c r="AG29" s="67"/>
      <c r="AH29" s="67"/>
      <c r="AI29" s="67"/>
      <c r="AJ29" s="67"/>
      <c r="AK29" s="67"/>
    </row>
    <row r="30" spans="1:37" ht="14.4" x14ac:dyDescent="0.55000000000000004">
      <c r="A30" s="27" t="s">
        <v>108</v>
      </c>
      <c r="B30" s="23"/>
      <c r="AA30" s="67"/>
      <c r="AB30" s="70"/>
      <c r="AC30" s="67"/>
      <c r="AD30" s="67"/>
      <c r="AE30" s="70"/>
    </row>
    <row r="31" spans="1:37" ht="14.4" x14ac:dyDescent="0.55000000000000004">
      <c r="A31" s="23"/>
      <c r="B31" s="23" t="s">
        <v>109</v>
      </c>
      <c r="D31" s="21"/>
      <c r="AA31" s="67"/>
      <c r="AB31" s="70"/>
      <c r="AC31" s="67"/>
      <c r="AD31" s="67"/>
      <c r="AE31" s="70"/>
    </row>
    <row r="32" spans="1:37" ht="14.4" x14ac:dyDescent="0.55000000000000004">
      <c r="A32" s="23"/>
      <c r="B32" s="23" t="str">
        <f>"for a training premium paid at "&amp;TEXT(T32,"$#.000")&amp;" per hour for each hour spent performing training duties. "</f>
        <v xml:space="preserve">for a training premium paid at $3.000 per hour for each hour spent performing training duties. </v>
      </c>
      <c r="P32" s="95" t="s">
        <v>112</v>
      </c>
      <c r="Q32" s="95" t="s">
        <v>145</v>
      </c>
      <c r="R32" s="90" t="s">
        <v>125</v>
      </c>
      <c r="S32" s="96"/>
      <c r="T32" s="99">
        <v>3</v>
      </c>
      <c r="W32" s="99"/>
      <c r="AA32" s="67" t="str">
        <f t="shared" ref="AA32" si="7">P32</f>
        <v>N</v>
      </c>
      <c r="AB32" s="70" t="str">
        <f t="shared" ref="AB32" si="8">Q32</f>
        <v>CTST9F</v>
      </c>
      <c r="AC32" s="67"/>
      <c r="AD32" s="67"/>
      <c r="AE32" s="70">
        <f t="shared" ref="AE32" si="9">ROUND(T32,3)</f>
        <v>3</v>
      </c>
    </row>
    <row r="33" spans="16:31" ht="14.4" x14ac:dyDescent="0.55000000000000004">
      <c r="P33" s="95"/>
      <c r="Q33" s="95"/>
      <c r="R33" s="95"/>
      <c r="S33" s="96"/>
      <c r="T33" s="99"/>
      <c r="W33" s="99"/>
      <c r="AA33" s="67"/>
      <c r="AB33" s="70"/>
      <c r="AC33" s="67"/>
      <c r="AD33" s="67"/>
      <c r="AE33" s="70"/>
    </row>
    <row r="34" spans="16:31" ht="14.4" x14ac:dyDescent="0.55000000000000004">
      <c r="P34" s="95"/>
      <c r="Q34" s="95"/>
      <c r="R34" s="95"/>
      <c r="S34" s="96"/>
      <c r="T34" s="99"/>
      <c r="W34" s="99"/>
      <c r="AA34" s="67"/>
      <c r="AB34" s="70"/>
      <c r="AC34" s="67"/>
      <c r="AD34" s="67"/>
      <c r="AE34" s="70"/>
    </row>
    <row r="35" spans="16:31" ht="14.4" x14ac:dyDescent="0.55000000000000004">
      <c r="W35" s="99"/>
    </row>
  </sheetData>
  <sheetProtection sheet="1" objects="1" scenarios="1"/>
  <phoneticPr fontId="18" type="noConversion"/>
  <pageMargins left="0.25" right="0.25" top="1" bottom="1" header="0.5" footer="0.5"/>
  <pageSetup scale="3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1667-7EF4-4B62-B950-2BA53251BB43}">
  <sheetPr>
    <pageSetUpPr fitToPage="1"/>
  </sheetPr>
  <dimension ref="A1:AK41"/>
  <sheetViews>
    <sheetView showGridLines="0" tabSelected="1" workbookViewId="0">
      <selection activeCell="AK2" sqref="P1:AK1048576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customWidth="1"/>
    <col min="16" max="16" width="14" style="92" hidden="1" customWidth="1"/>
    <col min="17" max="17" width="16.88671875" style="93" hidden="1" customWidth="1"/>
    <col min="18" max="18" width="12.38671875" style="92" hidden="1" customWidth="1"/>
    <col min="19" max="19" width="14" style="93" hidden="1" customWidth="1"/>
    <col min="20" max="26" width="7.5546875" style="92" hidden="1" customWidth="1"/>
    <col min="27" max="27" width="12" style="66" hidden="1" customWidth="1"/>
    <col min="28" max="28" width="14.5546875" style="66" hidden="1" customWidth="1"/>
    <col min="29" max="29" width="6.88671875" style="66" hidden="1" customWidth="1"/>
    <col min="30" max="30" width="14" style="66" hidden="1" customWidth="1"/>
    <col min="31" max="37" width="7.5546875" style="66" hidden="1" customWidth="1"/>
    <col min="38" max="39" width="8.88671875" style="1" customWidth="1"/>
    <col min="40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90" t="s">
        <v>127</v>
      </c>
      <c r="Q1" s="91">
        <v>1.04</v>
      </c>
      <c r="S1" s="93" t="s">
        <v>128</v>
      </c>
      <c r="T1" s="94">
        <v>1</v>
      </c>
    </row>
    <row r="2" spans="1:37" ht="15.6" x14ac:dyDescent="0.6">
      <c r="A2" s="3" t="s">
        <v>0</v>
      </c>
      <c r="B2" s="3"/>
      <c r="P2" s="90" t="s">
        <v>88</v>
      </c>
      <c r="Q2" s="95" t="s">
        <v>129</v>
      </c>
    </row>
    <row r="3" spans="1:37" s="23" customFormat="1" ht="14.4" x14ac:dyDescent="0.55000000000000004">
      <c r="A3" s="28" t="s">
        <v>126</v>
      </c>
      <c r="B3" s="28"/>
      <c r="H3" s="22"/>
      <c r="I3" s="22"/>
      <c r="J3" s="22"/>
      <c r="K3" s="35"/>
      <c r="L3" s="22"/>
      <c r="M3" s="22"/>
      <c r="N3" s="22"/>
      <c r="O3" s="22"/>
      <c r="P3" s="95"/>
      <c r="Q3" s="96"/>
      <c r="R3" s="95"/>
      <c r="S3" s="96"/>
      <c r="T3" s="95"/>
      <c r="U3" s="95"/>
      <c r="V3" s="95"/>
      <c r="W3" s="95"/>
      <c r="X3" s="95"/>
      <c r="Y3" s="95"/>
      <c r="Z3" s="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9" t="s">
        <v>142</v>
      </c>
      <c r="B4" s="28"/>
      <c r="H4" s="22"/>
      <c r="I4" s="22"/>
      <c r="J4" s="22"/>
      <c r="K4" s="35"/>
      <c r="L4" s="22"/>
      <c r="M4" s="22"/>
      <c r="N4" s="22"/>
      <c r="O4" s="22"/>
      <c r="P4" s="90" t="s">
        <v>94</v>
      </c>
      <c r="Q4" s="96"/>
      <c r="R4" s="95"/>
      <c r="S4" s="96"/>
      <c r="T4" s="95"/>
      <c r="U4" s="95"/>
      <c r="V4" s="95"/>
      <c r="W4" s="95"/>
      <c r="X4" s="95"/>
      <c r="Y4" s="95"/>
      <c r="Z4" s="95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95"/>
      <c r="Q5" s="96"/>
      <c r="R5" s="95"/>
      <c r="S5" s="96"/>
      <c r="T5" s="95"/>
      <c r="U5" s="95"/>
      <c r="V5" s="95"/>
      <c r="W5" s="95"/>
      <c r="X5" s="95"/>
      <c r="Y5" s="95"/>
      <c r="Z5" s="95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95"/>
      <c r="Q6" s="96"/>
      <c r="R6" s="95"/>
      <c r="S6" s="96"/>
      <c r="T6" s="95">
        <v>4</v>
      </c>
      <c r="U6" s="95">
        <f>T6+1</f>
        <v>5</v>
      </c>
      <c r="V6" s="95">
        <f t="shared" ref="V6:Z6" si="0">U6+1</f>
        <v>6</v>
      </c>
      <c r="W6" s="95">
        <f t="shared" si="0"/>
        <v>7</v>
      </c>
      <c r="X6" s="95">
        <f t="shared" si="0"/>
        <v>8</v>
      </c>
      <c r="Y6" s="95">
        <f t="shared" si="0"/>
        <v>9</v>
      </c>
      <c r="Z6" s="95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97" t="s">
        <v>79</v>
      </c>
      <c r="Q7" s="97" t="s">
        <v>3</v>
      </c>
      <c r="R7" s="97" t="s">
        <v>64</v>
      </c>
      <c r="S7" s="98" t="s">
        <v>4</v>
      </c>
      <c r="T7" s="97" t="s">
        <v>9</v>
      </c>
      <c r="U7" s="97" t="s">
        <v>10</v>
      </c>
      <c r="V7" s="97" t="s">
        <v>11</v>
      </c>
      <c r="W7" s="97" t="s">
        <v>12</v>
      </c>
      <c r="X7" s="97" t="s">
        <v>13</v>
      </c>
      <c r="Y7" s="97" t="s">
        <v>14</v>
      </c>
      <c r="Z7" s="97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9</v>
      </c>
      <c r="G8" s="22" t="s">
        <v>18</v>
      </c>
      <c r="H8" s="24">
        <f ca="1">T8</f>
        <v>39.722476965600002</v>
      </c>
      <c r="I8" s="24">
        <f t="shared" ref="I8:N8" ca="1" si="1">U8</f>
        <v>41.759170595999997</v>
      </c>
      <c r="J8" s="24">
        <f t="shared" ca="1" si="1"/>
        <v>43.919826807999989</v>
      </c>
      <c r="K8" s="24">
        <f t="shared" ca="1" si="1"/>
        <v>46.187067669599998</v>
      </c>
      <c r="L8" s="24">
        <f t="shared" ca="1" si="1"/>
        <v>48.578271112799996</v>
      </c>
      <c r="M8" s="24">
        <f t="shared" ca="1" si="1"/>
        <v>51.093437137599992</v>
      </c>
      <c r="N8" s="24">
        <f t="shared" ca="1" si="1"/>
        <v>53.573847298399997</v>
      </c>
      <c r="O8" s="24" t="s">
        <v>146</v>
      </c>
      <c r="P8" s="99" t="s">
        <v>85</v>
      </c>
      <c r="Q8" s="95" t="str">
        <f t="shared" ref="Q8:S8" si="2">A8</f>
        <v>00025C</v>
      </c>
      <c r="R8" s="95">
        <f t="shared" si="2"/>
        <v>70</v>
      </c>
      <c r="S8" s="96" t="str">
        <f t="shared" si="2"/>
        <v>911 Supervisor</v>
      </c>
      <c r="T8" s="99" cm="1">
        <f t="array" aca="1" ref="T8" ca="1">IF($P8="Y",VLOOKUP($Q8,INDIRECT($Q$2),T$6,0)*INDIRECT($P$1)*INDIRECT($S$1),VLOOKUP($Q8,INDIRECT($Q$2),T$6,0))</f>
        <v>39.722476965600002</v>
      </c>
      <c r="U8" s="99" cm="1">
        <f t="array" aca="1" ref="U8" ca="1">IF($P8="Y",VLOOKUP($Q8,INDIRECT($Q$2),U$6,0)*INDIRECT($P$1)*INDIRECT($S$1),VLOOKUP($Q8,INDIRECT($Q$2),U$6,0))</f>
        <v>41.759170595999997</v>
      </c>
      <c r="V8" s="99" cm="1">
        <f t="array" aca="1" ref="V8" ca="1">IF($P8="Y",VLOOKUP($Q8,INDIRECT($Q$2),V$6,0)*INDIRECT($P$1)*INDIRECT($S$1),VLOOKUP($Q8,INDIRECT($Q$2),V$6,0))</f>
        <v>43.919826807999989</v>
      </c>
      <c r="W8" s="99" cm="1">
        <f t="array" aca="1" ref="W8" ca="1">IF($P8="Y",VLOOKUP($Q8,INDIRECT($Q$2),W$6,0)*INDIRECT($P$1)*INDIRECT($S$1),VLOOKUP($Q8,INDIRECT($Q$2),W$6,0))</f>
        <v>46.187067669599998</v>
      </c>
      <c r="X8" s="99" cm="1">
        <f t="array" aca="1" ref="X8" ca="1">IF($P8="Y",VLOOKUP($Q8,INDIRECT($Q$2),X$6,0)*INDIRECT($P$1)*INDIRECT($S$1),VLOOKUP($Q8,INDIRECT($Q$2),X$6,0))</f>
        <v>48.578271112799996</v>
      </c>
      <c r="Y8" s="99" cm="1">
        <f t="array" aca="1" ref="Y8" ca="1">IF($P8="Y",VLOOKUP($Q8,INDIRECT($Q$2),Y$6,0)*INDIRECT($P$1)*INDIRECT($S$1),VLOOKUP($Q8,INDIRECT($Q$2),Y$6,0))</f>
        <v>51.093437137599992</v>
      </c>
      <c r="Z8" s="99" cm="1">
        <f t="array" aca="1" ref="Z8" ca="1">IF($P8="Y",VLOOKUP($Q8,INDIRECT($Q$2),Z$6,0)*INDIRECT($P$1)*INDIRECT($S$1),VLOOKUP($Q8,INDIRECT($Q$2),Z$6,0))</f>
        <v>53.573847298399997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 ca="1">ROUND(T8,3)</f>
        <v>39.722000000000001</v>
      </c>
      <c r="AF8" s="70">
        <f t="shared" ref="AF8:AK8" ca="1" si="4">ROUND(U8,3)</f>
        <v>41.759</v>
      </c>
      <c r="AG8" s="70">
        <f t="shared" ca="1" si="4"/>
        <v>43.92</v>
      </c>
      <c r="AH8" s="70">
        <f t="shared" ca="1" si="4"/>
        <v>46.186999999999998</v>
      </c>
      <c r="AI8" s="70">
        <f t="shared" ca="1" si="4"/>
        <v>48.578000000000003</v>
      </c>
      <c r="AJ8" s="70">
        <f t="shared" ca="1" si="4"/>
        <v>51.093000000000004</v>
      </c>
      <c r="AK8" s="70">
        <f t="shared" ca="1" si="4"/>
        <v>53.573999999999998</v>
      </c>
    </row>
    <row r="9" spans="1:37" s="23" customFormat="1" ht="14.4" x14ac:dyDescent="0.55000000000000004">
      <c r="A9" s="27"/>
      <c r="B9" s="27"/>
      <c r="H9" s="110"/>
      <c r="I9" s="110"/>
      <c r="J9" s="110"/>
      <c r="K9" s="110"/>
      <c r="L9" s="110"/>
      <c r="M9" s="32"/>
      <c r="N9" s="32"/>
      <c r="P9" s="95"/>
      <c r="Q9" s="96"/>
      <c r="R9" s="95"/>
      <c r="S9" s="96"/>
      <c r="T9" s="99"/>
      <c r="U9" s="95"/>
      <c r="V9" s="95"/>
      <c r="W9" s="95"/>
      <c r="X9" s="95"/>
      <c r="Y9" s="95"/>
      <c r="Z9" s="95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95"/>
      <c r="Q10" s="96"/>
      <c r="R10" s="95"/>
      <c r="S10" s="96"/>
      <c r="T10" s="95"/>
      <c r="U10" s="95"/>
      <c r="V10" s="95"/>
      <c r="W10" s="95"/>
      <c r="X10" s="95"/>
      <c r="Y10" s="95"/>
      <c r="Z10" s="95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C11" s="27"/>
      <c r="P11" s="95"/>
      <c r="Q11" s="96"/>
      <c r="R11" s="95"/>
      <c r="S11" s="96"/>
      <c r="T11" s="95"/>
      <c r="U11" s="95"/>
      <c r="V11" s="95"/>
      <c r="W11" s="95"/>
      <c r="X11" s="95"/>
      <c r="Y11" s="95"/>
      <c r="Z11" s="95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A12" s="28" t="s">
        <v>111</v>
      </c>
      <c r="B12" s="28"/>
      <c r="D12" s="22"/>
      <c r="E12" s="29"/>
      <c r="F12" s="22"/>
      <c r="G12" s="30"/>
      <c r="H12" s="31"/>
      <c r="I12" s="31"/>
      <c r="J12" s="31"/>
      <c r="K12" s="31"/>
      <c r="L12" s="31"/>
      <c r="P12" s="95"/>
      <c r="Q12" s="100" t="s">
        <v>67</v>
      </c>
      <c r="R12" s="95"/>
      <c r="S12" s="96"/>
      <c r="T12" s="95"/>
      <c r="U12" s="95"/>
      <c r="V12" s="95"/>
      <c r="W12" s="95"/>
      <c r="X12" s="95"/>
      <c r="Y12" s="95"/>
      <c r="Z12" s="95"/>
      <c r="AA12" s="67"/>
      <c r="AB12" s="74" t="str">
        <f>Q12</f>
        <v>Longevity</v>
      </c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B13" s="32">
        <f ca="1">T13</f>
        <v>0.48051509493788602</v>
      </c>
      <c r="C13" s="29" t="s">
        <v>27</v>
      </c>
      <c r="E13" s="22"/>
      <c r="I13" s="32"/>
      <c r="P13" s="95" t="s">
        <v>85</v>
      </c>
      <c r="Q13" s="99" t="s">
        <v>68</v>
      </c>
      <c r="R13" s="95"/>
      <c r="S13" s="96"/>
      <c r="T13" s="99" cm="1">
        <f t="array" aca="1" ref="T13" ca="1">IF($P13="Y",VLOOKUP($Q13,INDIRECT($Q$2),T$6,0)*INDIRECT($P$1)*INDIRECT($S$1),VLOOKUP($Q13,INDIRECT($Q$2),T$6,0))</f>
        <v>0.48051509493788602</v>
      </c>
      <c r="U13" s="95"/>
      <c r="V13" s="99"/>
      <c r="W13" s="95"/>
      <c r="X13" s="95"/>
      <c r="Y13" s="95"/>
      <c r="Z13" s="95"/>
      <c r="AA13" s="67" t="str">
        <f>P13</f>
        <v>Y</v>
      </c>
      <c r="AB13" s="70" t="str">
        <f>Q13</f>
        <v>10th Year</v>
      </c>
      <c r="AC13" s="67"/>
      <c r="AD13" s="67"/>
      <c r="AE13" s="70">
        <f ca="1">ROUND(T13,3)</f>
        <v>0.48099999999999998</v>
      </c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t="shared" ref="B14:B16" ca="1" si="5">T14</f>
        <v>0.64068679325051481</v>
      </c>
      <c r="C14" s="29" t="s">
        <v>28</v>
      </c>
      <c r="E14" s="22"/>
      <c r="I14" s="32"/>
      <c r="P14" s="95" t="s">
        <v>85</v>
      </c>
      <c r="Q14" s="99" t="s">
        <v>69</v>
      </c>
      <c r="R14" s="95"/>
      <c r="S14" s="96"/>
      <c r="T14" s="99" cm="1">
        <f t="array" aca="1" ref="T14" ca="1">IF($P14="Y",VLOOKUP($Q14,INDIRECT($Q$2),T$6,0)*INDIRECT($P$1)*INDIRECT($S$1),VLOOKUP($Q14,INDIRECT($Q$2),T$6,0))</f>
        <v>0.64068679325051481</v>
      </c>
      <c r="U14" s="95"/>
      <c r="V14" s="99"/>
      <c r="W14" s="95"/>
      <c r="X14" s="95"/>
      <c r="Y14" s="95"/>
      <c r="Z14" s="95"/>
      <c r="AA14" s="67" t="str">
        <f>P14</f>
        <v>Y</v>
      </c>
      <c r="AB14" s="70" t="str">
        <f>Q14</f>
        <v>15th Year</v>
      </c>
      <c r="AC14" s="67"/>
      <c r="AD14" s="67"/>
      <c r="AE14" s="70">
        <f ca="1">ROUND(T14,3)</f>
        <v>0.64100000000000001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ca="1" si="5"/>
        <v>0.80085849156314315</v>
      </c>
      <c r="C15" s="29" t="s">
        <v>29</v>
      </c>
      <c r="E15" s="22"/>
      <c r="I15" s="32"/>
      <c r="P15" s="95" t="s">
        <v>85</v>
      </c>
      <c r="Q15" s="99" t="s">
        <v>70</v>
      </c>
      <c r="R15" s="95"/>
      <c r="S15" s="96"/>
      <c r="T15" s="99" cm="1">
        <f t="array" aca="1" ref="T15" ca="1">IF($P15="Y",VLOOKUP($Q15,INDIRECT($Q$2),T$6,0)*INDIRECT($P$1)*INDIRECT($S$1),VLOOKUP($Q15,INDIRECT($Q$2),T$6,0))</f>
        <v>0.80085849156314315</v>
      </c>
      <c r="U15" s="95"/>
      <c r="V15" s="99"/>
      <c r="W15" s="95"/>
      <c r="X15" s="95"/>
      <c r="Y15" s="95"/>
      <c r="Z15" s="95"/>
      <c r="AA15" s="67" t="str">
        <f>P15</f>
        <v>Y</v>
      </c>
      <c r="AB15" s="70" t="str">
        <f>Q15</f>
        <v>20th Year</v>
      </c>
      <c r="AC15" s="67"/>
      <c r="AD15" s="67"/>
      <c r="AE15" s="70">
        <f ca="1">ROUND(T15,3)</f>
        <v>0.80100000000000005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5"/>
        <v>0.96103018987577205</v>
      </c>
      <c r="C16" s="29" t="s">
        <v>30</v>
      </c>
      <c r="E16" s="22"/>
      <c r="P16" s="95" t="s">
        <v>85</v>
      </c>
      <c r="Q16" s="99" t="s">
        <v>71</v>
      </c>
      <c r="R16" s="95"/>
      <c r="S16" s="96"/>
      <c r="T16" s="99" cm="1">
        <f t="array" aca="1" ref="T16" ca="1">IF($P16="Y",VLOOKUP($Q16,INDIRECT($Q$2),T$6,0)*INDIRECT($P$1)*INDIRECT($S$1),VLOOKUP($Q16,INDIRECT($Q$2),T$6,0))</f>
        <v>0.96103018987577205</v>
      </c>
      <c r="U16" s="95"/>
      <c r="V16" s="99"/>
      <c r="W16" s="95"/>
      <c r="X16" s="95"/>
      <c r="Y16" s="95"/>
      <c r="Z16" s="95"/>
      <c r="AA16" s="67" t="str">
        <f>P16</f>
        <v>Y</v>
      </c>
      <c r="AB16" s="70" t="str">
        <f>Q16</f>
        <v>25th Year</v>
      </c>
      <c r="AC16" s="67"/>
      <c r="AD16" s="67"/>
      <c r="AE16" s="70">
        <f ca="1">ROUND(T16,3)</f>
        <v>0.96099999999999997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/>
      <c r="C17" s="29"/>
      <c r="E17" s="22"/>
      <c r="P17" s="95"/>
      <c r="Q17" s="101"/>
      <c r="R17" s="95"/>
      <c r="S17" s="96"/>
      <c r="T17" s="95"/>
      <c r="U17" s="95"/>
      <c r="V17" s="99"/>
      <c r="W17" s="95"/>
      <c r="X17" s="95"/>
      <c r="Y17" s="95"/>
      <c r="Z17" s="95"/>
      <c r="AA17" s="67"/>
      <c r="AB17" s="70"/>
      <c r="AC17" s="67"/>
      <c r="AD17" s="67"/>
      <c r="AE17" s="70"/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P18" s="95"/>
      <c r="Q18" s="96"/>
      <c r="R18" s="95"/>
      <c r="S18" s="96"/>
      <c r="T18" s="95"/>
      <c r="U18" s="95"/>
      <c r="V18" s="99"/>
      <c r="W18" s="95"/>
      <c r="X18" s="95"/>
      <c r="Y18" s="95"/>
      <c r="Z18" s="95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A19" s="28" t="s">
        <v>110</v>
      </c>
      <c r="B19" s="28"/>
      <c r="D19" s="33"/>
      <c r="E19" s="27"/>
      <c r="F19" s="33"/>
      <c r="G19" s="27"/>
      <c r="H19" s="27"/>
      <c r="I19" s="27"/>
      <c r="J19" s="27"/>
      <c r="K19" s="27"/>
      <c r="P19" s="95"/>
      <c r="Q19" s="102"/>
      <c r="R19" s="95"/>
      <c r="S19" s="96"/>
      <c r="T19" s="95"/>
      <c r="U19" s="95"/>
      <c r="V19" s="99"/>
      <c r="W19" s="95"/>
      <c r="X19" s="95"/>
      <c r="Y19" s="95"/>
      <c r="Z19" s="95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/>
      <c r="B20" s="29" t="s">
        <v>107</v>
      </c>
      <c r="D20" s="22"/>
      <c r="F20" s="22"/>
      <c r="P20" s="95"/>
      <c r="Q20" s="103" t="s">
        <v>78</v>
      </c>
      <c r="R20" s="95"/>
      <c r="S20" s="96"/>
      <c r="T20" s="95"/>
      <c r="U20" s="95"/>
      <c r="V20" s="99"/>
      <c r="W20" s="95"/>
      <c r="X20" s="95"/>
      <c r="Y20" s="95"/>
      <c r="Z20" s="95"/>
      <c r="AA20" s="67"/>
      <c r="AB20" s="73" t="str">
        <f>Q20</f>
        <v>Shift Differentials</v>
      </c>
      <c r="AC20" s="67" t="s">
        <v>122</v>
      </c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tr">
        <f ca="1">"shall be paid an additional "&amp;TEXT(T21,"$0.000")&amp;" per hour for all hours worked on that shift.  In addition"</f>
        <v>shall be paid an additional $0.687 per hour for all hours worked on that shift.  In addition</v>
      </c>
      <c r="D21" s="34"/>
      <c r="F21" s="29"/>
      <c r="P21" s="95" t="s">
        <v>85</v>
      </c>
      <c r="Q21" s="95" t="s">
        <v>143</v>
      </c>
      <c r="R21" s="95"/>
      <c r="S21" s="96"/>
      <c r="T21" s="99" cm="1">
        <f t="array" aca="1" ref="T21" ca="1">IF($P21="Y",VLOOKUP($Q21,INDIRECT($Q$2),T$6,0)*INDIRECT($P$1)*INDIRECT($S$1),VLOOKUP($Q21,INDIRECT($Q$2),T$6,0))</f>
        <v>0.68681599999999998</v>
      </c>
      <c r="U21" s="95"/>
      <c r="V21" s="99"/>
      <c r="W21" s="95"/>
      <c r="X21" s="95"/>
      <c r="Y21" s="95"/>
      <c r="Z21" s="95"/>
      <c r="AA21" s="67" t="str">
        <f>P21</f>
        <v>Y</v>
      </c>
      <c r="AB21" s="70" t="str">
        <f>Q21</f>
        <v>CTSNIT</v>
      </c>
      <c r="AC21" s="67"/>
      <c r="AD21" s="67"/>
      <c r="AE21" s="70">
        <f ca="1">ROUND(T21,3)</f>
        <v>0.68700000000000006</v>
      </c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">
        <v>40</v>
      </c>
      <c r="D22" s="22"/>
      <c r="F22" s="22"/>
      <c r="P22" s="95"/>
      <c r="Q22" s="95"/>
      <c r="R22" s="95"/>
      <c r="S22" s="96"/>
      <c r="T22" s="99"/>
      <c r="U22" s="95"/>
      <c r="V22" s="99"/>
      <c r="W22" s="95"/>
      <c r="X22" s="95"/>
      <c r="Y22" s="95"/>
      <c r="Z22" s="95"/>
      <c r="AA22" s="67"/>
      <c r="AB22" s="70">
        <f>Q22</f>
        <v>0</v>
      </c>
      <c r="AC22" s="67"/>
      <c r="AD22" s="67"/>
      <c r="AE22" s="70">
        <f>ROUND(T22,3)</f>
        <v>0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tr">
        <f ca="1">"adjacent to such a shift, the "&amp;TEXT(T21,"$0.000")&amp;" per hour differential shall also be applied to those overtime hours."</f>
        <v>adjacent to such a shift, the $0.687 per hour differential shall also be applied to those overtime hours.</v>
      </c>
      <c r="D23" s="34"/>
      <c r="F23" s="29"/>
      <c r="P23" s="95"/>
      <c r="Q23" s="95"/>
      <c r="R23" s="95"/>
      <c r="S23" s="96"/>
      <c r="T23" s="99"/>
      <c r="U23" s="95"/>
      <c r="V23" s="99"/>
      <c r="W23" s="95"/>
      <c r="X23" s="95"/>
      <c r="Y23" s="95"/>
      <c r="Z23" s="95"/>
      <c r="AA23" s="67"/>
      <c r="AB23" s="70">
        <f>Q23</f>
        <v>0</v>
      </c>
      <c r="AC23" s="67"/>
      <c r="AD23" s="67"/>
      <c r="AE23" s="70">
        <f>ROUND(T23,3)</f>
        <v>0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/>
      <c r="D24" s="22"/>
      <c r="F24" s="22"/>
      <c r="P24" s="95"/>
      <c r="Q24" s="95"/>
      <c r="R24" s="95"/>
      <c r="S24" s="96"/>
      <c r="T24" s="99"/>
      <c r="U24" s="95"/>
      <c r="V24" s="99"/>
      <c r="W24" s="95"/>
      <c r="X24" s="95"/>
      <c r="Y24" s="95"/>
      <c r="Z24" s="95"/>
      <c r="AA24" s="67"/>
      <c r="AB24" s="70">
        <f>Q24</f>
        <v>0</v>
      </c>
      <c r="AC24" s="67"/>
      <c r="AD24" s="67"/>
      <c r="AE24" s="70">
        <f>ROUND(T24,3)</f>
        <v>0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 t="s">
        <v>44</v>
      </c>
      <c r="D25" s="22"/>
      <c r="F25" s="22"/>
      <c r="P25" s="95"/>
      <c r="Q25" s="95"/>
      <c r="R25" s="95"/>
      <c r="S25" s="96"/>
      <c r="T25" s="99"/>
      <c r="U25" s="95"/>
      <c r="V25" s="99"/>
      <c r="W25" s="95"/>
      <c r="X25" s="95"/>
      <c r="Y25" s="95"/>
      <c r="Z25" s="95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tr">
        <f ca="1">"shall be paid an additional "&amp;TEXT(T26,"$0.000")&amp;" per hour for all hours worked on that shift.  In addition,"</f>
        <v>shall be paid an additional $1.630 per hour for all hours worked on that shift.  In addition,</v>
      </c>
      <c r="D26" s="34"/>
      <c r="F26" s="29"/>
      <c r="P26" s="95" t="s">
        <v>85</v>
      </c>
      <c r="Q26" s="95" t="s">
        <v>144</v>
      </c>
      <c r="R26" s="95"/>
      <c r="S26" s="96"/>
      <c r="T26" s="99" cm="1">
        <f t="array" aca="1" ref="T26" ca="1">IF($P26="Y",VLOOKUP($Q26,INDIRECT($Q$2),T$6,0)*INDIRECT($P$1)*INDIRECT($S$1),VLOOKUP($Q26,INDIRECT($Q$2),T$6,0))</f>
        <v>1.6299712</v>
      </c>
      <c r="U26" s="95"/>
      <c r="V26" s="99"/>
      <c r="W26" s="95"/>
      <c r="X26" s="95"/>
      <c r="Y26" s="95"/>
      <c r="Z26" s="95"/>
      <c r="AA26" s="67" t="str">
        <f t="shared" ref="AA26:AB29" si="6">P26</f>
        <v>Y</v>
      </c>
      <c r="AB26" s="70" t="str">
        <f t="shared" si="6"/>
        <v>CTSEVE</v>
      </c>
      <c r="AC26" s="67"/>
      <c r="AD26" s="67"/>
      <c r="AE26" s="70">
        <f ca="1">ROUND(T26,3)</f>
        <v>1.63</v>
      </c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">
        <v>40</v>
      </c>
      <c r="D27" s="22"/>
      <c r="F27" s="22"/>
      <c r="P27" s="95"/>
      <c r="Q27" s="95"/>
      <c r="R27" s="95"/>
      <c r="S27" s="96"/>
      <c r="T27" s="99"/>
      <c r="U27" s="95"/>
      <c r="V27" s="99"/>
      <c r="W27" s="95"/>
      <c r="X27" s="95"/>
      <c r="Y27" s="95"/>
      <c r="Z27" s="95"/>
      <c r="AA27" s="67"/>
      <c r="AB27" s="70">
        <f t="shared" si="6"/>
        <v>0</v>
      </c>
      <c r="AC27" s="67"/>
      <c r="AD27" s="67"/>
      <c r="AE27" s="70">
        <f>ROUND(T27,3)</f>
        <v>0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tr">
        <f ca="1">"adjacent to such a shift, the "&amp;TEXT(T26,"$0.000")&amp;" per hour differential shall also be applied to those overtime hours."</f>
        <v>adjacent to such a shift, the $1.630 per hour differential shall also be applied to those overtime hours.</v>
      </c>
      <c r="D28" s="34"/>
      <c r="F28" s="29"/>
      <c r="P28" s="95"/>
      <c r="Q28" s="95"/>
      <c r="R28" s="95"/>
      <c r="S28" s="96"/>
      <c r="T28" s="99"/>
      <c r="U28" s="95"/>
      <c r="V28" s="99"/>
      <c r="W28" s="95"/>
      <c r="X28" s="95"/>
      <c r="Y28" s="95"/>
      <c r="Z28" s="95"/>
      <c r="AA28" s="67"/>
      <c r="AB28" s="70">
        <f t="shared" si="6"/>
        <v>0</v>
      </c>
      <c r="AC28" s="67"/>
      <c r="AD28" s="67"/>
      <c r="AE28" s="70">
        <f>ROUND(T28,3)</f>
        <v>0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P29" s="95"/>
      <c r="Q29" s="95"/>
      <c r="R29" s="95"/>
      <c r="S29" s="96"/>
      <c r="T29" s="99"/>
      <c r="U29" s="95"/>
      <c r="V29" s="99"/>
      <c r="W29" s="95"/>
      <c r="X29" s="95"/>
      <c r="Y29" s="95"/>
      <c r="Z29" s="95"/>
      <c r="AA29" s="67"/>
      <c r="AB29" s="70">
        <f t="shared" si="6"/>
        <v>0</v>
      </c>
      <c r="AC29" s="67"/>
      <c r="AD29" s="67"/>
      <c r="AE29" s="70">
        <f>ROUND(T29,3)</f>
        <v>0</v>
      </c>
      <c r="AF29" s="67"/>
      <c r="AG29" s="67"/>
      <c r="AH29" s="67"/>
      <c r="AI29" s="67"/>
      <c r="AJ29" s="67"/>
      <c r="AK29" s="67"/>
    </row>
    <row r="30" spans="1:37" ht="14.4" x14ac:dyDescent="0.55000000000000004">
      <c r="A30" s="27" t="s">
        <v>132</v>
      </c>
      <c r="B30" s="23"/>
      <c r="V30" s="112"/>
      <c r="AA30" s="67"/>
      <c r="AB30" s="70" t="s">
        <v>123</v>
      </c>
      <c r="AC30" s="67"/>
      <c r="AD30" s="67"/>
      <c r="AE30" s="70"/>
    </row>
    <row r="31" spans="1:37" ht="14.4" x14ac:dyDescent="0.55000000000000004">
      <c r="A31" s="23"/>
      <c r="B31" s="23" t="s">
        <v>109</v>
      </c>
      <c r="D31" s="21"/>
      <c r="P31" s="95" t="s">
        <v>112</v>
      </c>
      <c r="Q31" s="95" t="s">
        <v>145</v>
      </c>
      <c r="R31" s="90" t="s">
        <v>125</v>
      </c>
      <c r="S31" s="96"/>
      <c r="T31" s="99" cm="1">
        <f t="array" aca="1" ref="T31" ca="1">IF($P31="Y",VLOOKUP($Q31,INDIRECT($Q$2),T$6,0)*INDIRECT($P$1)*INDIRECT($S$1),VLOOKUP($Q31,INDIRECT($Q$2),T$6,0))</f>
        <v>3</v>
      </c>
      <c r="V31" s="99"/>
      <c r="AA31" s="67" t="str">
        <f>P31</f>
        <v>N</v>
      </c>
      <c r="AB31" s="70" t="str">
        <f>Q31</f>
        <v>CTST9F</v>
      </c>
      <c r="AC31" s="67"/>
      <c r="AD31" s="67"/>
      <c r="AE31" s="70">
        <f ca="1">ROUND(T31,3)</f>
        <v>3</v>
      </c>
    </row>
    <row r="32" spans="1:37" ht="14.4" x14ac:dyDescent="0.55000000000000004">
      <c r="A32" s="23"/>
      <c r="B32" s="23" t="str">
        <f ca="1">"for a training premium paid at "&amp;TEXT(T31,"$#.000")&amp;" per hour for each hour spent performing training duties. "</f>
        <v xml:space="preserve">for a training premium paid at $3.000 per hour for each hour spent performing training duties. </v>
      </c>
      <c r="P32" s="95"/>
      <c r="Q32" s="95"/>
      <c r="R32" s="95"/>
      <c r="S32" s="96"/>
      <c r="T32" s="99"/>
      <c r="V32" s="99"/>
      <c r="AA32" s="67"/>
      <c r="AB32" s="70">
        <f>Q32</f>
        <v>0</v>
      </c>
      <c r="AC32" s="67"/>
      <c r="AD32" s="67"/>
      <c r="AE32" s="70">
        <f>ROUND(T32,3)</f>
        <v>0</v>
      </c>
    </row>
    <row r="33" spans="1:31" ht="14.4" x14ac:dyDescent="0.55000000000000004">
      <c r="P33" s="95"/>
      <c r="Q33" s="95"/>
      <c r="R33" s="95"/>
      <c r="S33" s="96"/>
      <c r="T33" s="99"/>
      <c r="V33" s="99"/>
      <c r="AA33" s="67"/>
      <c r="AB33" s="70">
        <f>Q33</f>
        <v>0</v>
      </c>
      <c r="AC33" s="67"/>
      <c r="AD33" s="67"/>
      <c r="AE33" s="70">
        <f>ROUND(T33,3)</f>
        <v>0</v>
      </c>
    </row>
    <row r="34" spans="1:31" ht="14.4" x14ac:dyDescent="0.55000000000000004">
      <c r="A34" s="27" t="s">
        <v>139</v>
      </c>
      <c r="V34" s="99"/>
    </row>
    <row r="35" spans="1:31" ht="14.4" x14ac:dyDescent="0.55000000000000004">
      <c r="B35" s="23" t="s">
        <v>130</v>
      </c>
      <c r="AC35" s="67"/>
      <c r="AD35" s="67"/>
    </row>
    <row r="36" spans="1:31" ht="14.4" x14ac:dyDescent="0.55000000000000004">
      <c r="B36" s="23" t="str">
        <f>"overtime will be compensated "&amp;TEXT(T36,"$#.000")&amp;" an hour for each hour spent performing both duties. Supervisors performing only dispatch duties"</f>
        <v>overtime will be compensated $3.000 an hour for each hour spent performing both duties. Supervisors performing only dispatch duties</v>
      </c>
      <c r="P36" s="95" t="s">
        <v>85</v>
      </c>
      <c r="Q36" s="95" t="s">
        <v>133</v>
      </c>
      <c r="T36" s="99">
        <v>3</v>
      </c>
      <c r="V36" s="99"/>
      <c r="AB36" s="67" t="s">
        <v>133</v>
      </c>
      <c r="AE36" s="70">
        <f>T36</f>
        <v>3</v>
      </c>
    </row>
    <row r="37" spans="1:31" ht="14.4" x14ac:dyDescent="0.55000000000000004">
      <c r="B37" s="23" t="s">
        <v>131</v>
      </c>
    </row>
    <row r="39" spans="1:31" ht="14.4" x14ac:dyDescent="0.55000000000000004">
      <c r="A39" s="27" t="s">
        <v>140</v>
      </c>
    </row>
    <row r="40" spans="1:31" ht="14.4" x14ac:dyDescent="0.55000000000000004">
      <c r="B40" s="23" t="s">
        <v>134</v>
      </c>
    </row>
    <row r="41" spans="1:31" ht="14.4" x14ac:dyDescent="0.55000000000000004">
      <c r="B41" s="23" t="s">
        <v>141</v>
      </c>
    </row>
  </sheetData>
  <sheetProtection sheet="1" objects="1" scenarios="1"/>
  <pageMargins left="0.25" right="0.25" top="1" bottom="1" header="0.5" footer="0.5"/>
  <pageSetup scale="3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A26A-7510-443A-9F8A-E5C8418392AF}">
  <sheetPr>
    <pageSetUpPr fitToPage="1"/>
  </sheetPr>
  <dimension ref="A1:AK41"/>
  <sheetViews>
    <sheetView showGridLines="0" workbookViewId="0">
      <selection activeCell="H42" sqref="H42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hidden="1" customWidth="1"/>
    <col min="16" max="16" width="14" style="92" hidden="1" customWidth="1"/>
    <col min="17" max="17" width="16.88671875" style="93" hidden="1" customWidth="1"/>
    <col min="18" max="18" width="12.38671875" style="92" hidden="1" customWidth="1"/>
    <col min="19" max="19" width="14" style="93" hidden="1" customWidth="1"/>
    <col min="20" max="26" width="7.5546875" style="92" hidden="1" customWidth="1"/>
    <col min="27" max="27" width="12" style="66" hidden="1" customWidth="1"/>
    <col min="28" max="28" width="68.88671875" style="66" hidden="1" customWidth="1"/>
    <col min="29" max="29" width="30.88671875" style="66" hidden="1" customWidth="1"/>
    <col min="30" max="30" width="14" style="66" hidden="1" customWidth="1"/>
    <col min="31" max="37" width="7.5546875" style="66" hidden="1" customWidth="1"/>
    <col min="38" max="38" width="0" style="1" hidden="1" customWidth="1"/>
    <col min="39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90" t="s">
        <v>137</v>
      </c>
      <c r="Q1" s="91">
        <v>1.03</v>
      </c>
      <c r="S1" s="93" t="s">
        <v>138</v>
      </c>
      <c r="T1" s="94">
        <v>1</v>
      </c>
    </row>
    <row r="2" spans="1:37" ht="15.6" x14ac:dyDescent="0.6">
      <c r="A2" s="3" t="s">
        <v>0</v>
      </c>
      <c r="B2" s="3"/>
      <c r="P2" s="90" t="s">
        <v>88</v>
      </c>
      <c r="Q2" s="95" t="s">
        <v>136</v>
      </c>
    </row>
    <row r="3" spans="1:37" s="23" customFormat="1" ht="14.4" x14ac:dyDescent="0.55000000000000004">
      <c r="A3" s="28" t="s">
        <v>135</v>
      </c>
      <c r="B3" s="28"/>
      <c r="H3" s="22"/>
      <c r="I3" s="22"/>
      <c r="J3" s="22"/>
      <c r="K3" s="35"/>
      <c r="L3" s="22"/>
      <c r="M3" s="22"/>
      <c r="N3" s="22"/>
      <c r="O3" s="22"/>
      <c r="P3" s="95"/>
      <c r="Q3" s="96"/>
      <c r="R3" s="95"/>
      <c r="S3" s="96"/>
      <c r="T3" s="95"/>
      <c r="U3" s="95"/>
      <c r="V3" s="95"/>
      <c r="W3" s="95"/>
      <c r="X3" s="95"/>
      <c r="Y3" s="95"/>
      <c r="Z3" s="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9" t="s">
        <v>142</v>
      </c>
      <c r="B4" s="28"/>
      <c r="H4" s="22"/>
      <c r="I4" s="22"/>
      <c r="J4" s="22"/>
      <c r="K4" s="35"/>
      <c r="L4" s="22"/>
      <c r="M4" s="22"/>
      <c r="N4" s="22"/>
      <c r="O4" s="22"/>
      <c r="P4" s="90" t="s">
        <v>94</v>
      </c>
      <c r="Q4" s="96"/>
      <c r="R4" s="95"/>
      <c r="S4" s="96"/>
      <c r="T4" s="95"/>
      <c r="U4" s="95"/>
      <c r="V4" s="95"/>
      <c r="W4" s="95"/>
      <c r="X4" s="95"/>
      <c r="Y4" s="95"/>
      <c r="Z4" s="95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95"/>
      <c r="Q5" s="96"/>
      <c r="R5" s="95"/>
      <c r="S5" s="96"/>
      <c r="T5" s="95"/>
      <c r="U5" s="95"/>
      <c r="V5" s="95"/>
      <c r="W5" s="95"/>
      <c r="X5" s="95"/>
      <c r="Y5" s="95"/>
      <c r="Z5" s="95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95"/>
      <c r="Q6" s="96"/>
      <c r="R6" s="95"/>
      <c r="S6" s="96"/>
      <c r="T6" s="95">
        <v>4</v>
      </c>
      <c r="U6" s="95">
        <f>T6+1</f>
        <v>5</v>
      </c>
      <c r="V6" s="95">
        <f t="shared" ref="V6:Z6" si="0">U6+1</f>
        <v>6</v>
      </c>
      <c r="W6" s="95">
        <f t="shared" si="0"/>
        <v>7</v>
      </c>
      <c r="X6" s="95">
        <f t="shared" si="0"/>
        <v>8</v>
      </c>
      <c r="Y6" s="95">
        <f t="shared" si="0"/>
        <v>9</v>
      </c>
      <c r="Z6" s="95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97" t="s">
        <v>79</v>
      </c>
      <c r="Q7" s="97" t="s">
        <v>3</v>
      </c>
      <c r="R7" s="97" t="s">
        <v>64</v>
      </c>
      <c r="S7" s="98" t="s">
        <v>4</v>
      </c>
      <c r="T7" s="97" t="s">
        <v>9</v>
      </c>
      <c r="U7" s="97" t="s">
        <v>10</v>
      </c>
      <c r="V7" s="97" t="s">
        <v>11</v>
      </c>
      <c r="W7" s="97" t="s">
        <v>12</v>
      </c>
      <c r="X7" s="97" t="s">
        <v>13</v>
      </c>
      <c r="Y7" s="97" t="s">
        <v>14</v>
      </c>
      <c r="Z7" s="97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9</v>
      </c>
      <c r="G8" s="22" t="s">
        <v>18</v>
      </c>
      <c r="H8" s="24">
        <f ca="1">T8</f>
        <v>40.914151274568006</v>
      </c>
      <c r="I8" s="24">
        <f t="shared" ref="I8:N8" ca="1" si="1">U8</f>
        <v>43.011945713879996</v>
      </c>
      <c r="J8" s="24">
        <f t="shared" ca="1" si="1"/>
        <v>45.237421612239991</v>
      </c>
      <c r="K8" s="24">
        <f t="shared" ca="1" si="1"/>
        <v>47.572679699687995</v>
      </c>
      <c r="L8" s="24">
        <f t="shared" ca="1" si="1"/>
        <v>50.035619246183998</v>
      </c>
      <c r="M8" s="24">
        <f t="shared" ca="1" si="1"/>
        <v>52.626240251727992</v>
      </c>
      <c r="N8" s="24">
        <f t="shared" ca="1" si="1"/>
        <v>55.181062717351999</v>
      </c>
      <c r="O8" s="24"/>
      <c r="P8" s="99" t="s">
        <v>85</v>
      </c>
      <c r="Q8" s="95" t="str">
        <f t="shared" ref="Q8:S8" si="2">A8</f>
        <v>00025C</v>
      </c>
      <c r="R8" s="95">
        <f t="shared" si="2"/>
        <v>70</v>
      </c>
      <c r="S8" s="96" t="str">
        <f t="shared" si="2"/>
        <v>911 Supervisor</v>
      </c>
      <c r="T8" s="99" cm="1">
        <f t="array" aca="1" ref="T8" ca="1">IF($P8="Y",VLOOKUP($Q8,INDIRECT($Q$2),T$6,0)*INDIRECT($P$1)*INDIRECT($S$1),VLOOKUP($Q8,INDIRECT($Q$2),T$6,0))</f>
        <v>40.914151274568006</v>
      </c>
      <c r="U8" s="99" cm="1">
        <f t="array" aca="1" ref="U8" ca="1">IF($P8="Y",VLOOKUP($Q8,INDIRECT($Q$2),U$6,0)*INDIRECT($P$1)*INDIRECT($S$1),VLOOKUP($Q8,INDIRECT($Q$2),U$6,0))</f>
        <v>43.011945713879996</v>
      </c>
      <c r="V8" s="99" cm="1">
        <f t="array" aca="1" ref="V8" ca="1">IF($P8="Y",VLOOKUP($Q8,INDIRECT($Q$2),V$6,0)*INDIRECT($P$1)*INDIRECT($S$1),VLOOKUP($Q8,INDIRECT($Q$2),V$6,0))</f>
        <v>45.237421612239991</v>
      </c>
      <c r="W8" s="99" cm="1">
        <f t="array" aca="1" ref="W8" ca="1">IF($P8="Y",VLOOKUP($Q8,INDIRECT($Q$2),W$6,0)*INDIRECT($P$1)*INDIRECT($S$1),VLOOKUP($Q8,INDIRECT($Q$2),W$6,0))</f>
        <v>47.572679699687995</v>
      </c>
      <c r="X8" s="99" cm="1">
        <f t="array" aca="1" ref="X8" ca="1">IF($P8="Y",VLOOKUP($Q8,INDIRECT($Q$2),X$6,0)*INDIRECT($P$1)*INDIRECT($S$1),VLOOKUP($Q8,INDIRECT($Q$2),X$6,0))</f>
        <v>50.035619246183998</v>
      </c>
      <c r="Y8" s="99" cm="1">
        <f t="array" aca="1" ref="Y8" ca="1">IF($P8="Y",VLOOKUP($Q8,INDIRECT($Q$2),Y$6,0)*INDIRECT($P$1)*INDIRECT($S$1),VLOOKUP($Q8,INDIRECT($Q$2),Y$6,0))</f>
        <v>52.626240251727992</v>
      </c>
      <c r="Z8" s="99" cm="1">
        <f t="array" aca="1" ref="Z8" ca="1">IF($P8="Y",VLOOKUP($Q8,INDIRECT($Q$2),Z$6,0)*INDIRECT($P$1)*INDIRECT($S$1),VLOOKUP($Q8,INDIRECT($Q$2),Z$6,0))</f>
        <v>55.181062717351999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 ca="1">ROUND(T8,3)</f>
        <v>40.914000000000001</v>
      </c>
      <c r="AF8" s="70">
        <f t="shared" ref="AF8:AK8" ca="1" si="4">ROUND(U8,3)</f>
        <v>43.012</v>
      </c>
      <c r="AG8" s="70">
        <f t="shared" ca="1" si="4"/>
        <v>45.237000000000002</v>
      </c>
      <c r="AH8" s="70">
        <f t="shared" ca="1" si="4"/>
        <v>47.573</v>
      </c>
      <c r="AI8" s="70">
        <f t="shared" ca="1" si="4"/>
        <v>50.036000000000001</v>
      </c>
      <c r="AJ8" s="70">
        <f t="shared" ca="1" si="4"/>
        <v>52.625999999999998</v>
      </c>
      <c r="AK8" s="70">
        <f t="shared" ca="1" si="4"/>
        <v>55.180999999999997</v>
      </c>
    </row>
    <row r="9" spans="1:37" s="23" customFormat="1" ht="14.4" x14ac:dyDescent="0.55000000000000004">
      <c r="A9" s="27"/>
      <c r="B9" s="27"/>
      <c r="H9" s="110"/>
      <c r="I9" s="110"/>
      <c r="J9" s="110"/>
      <c r="K9" s="110"/>
      <c r="L9" s="110"/>
      <c r="M9" s="32"/>
      <c r="N9" s="32"/>
      <c r="P9" s="95"/>
      <c r="Q9" s="96"/>
      <c r="R9" s="95"/>
      <c r="S9" s="96"/>
      <c r="T9" s="95"/>
      <c r="U9" s="95"/>
      <c r="V9" s="95"/>
      <c r="W9" s="95"/>
      <c r="X9" s="95"/>
      <c r="Y9" s="95"/>
      <c r="Z9" s="95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95"/>
      <c r="Q10" s="96"/>
      <c r="R10" s="95"/>
      <c r="S10" s="96"/>
      <c r="T10" s="95"/>
      <c r="U10" s="95"/>
      <c r="V10" s="95"/>
      <c r="W10" s="95"/>
      <c r="X10" s="95"/>
      <c r="Y10" s="95"/>
      <c r="Z10" s="95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C11" s="27"/>
      <c r="P11" s="95"/>
      <c r="Q11" s="96"/>
      <c r="R11" s="95"/>
      <c r="S11" s="96"/>
      <c r="T11" s="95"/>
      <c r="U11" s="95"/>
      <c r="V11" s="95"/>
      <c r="W11" s="95"/>
      <c r="X11" s="95"/>
      <c r="Y11" s="95"/>
      <c r="Z11" s="95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A12" s="28" t="s">
        <v>111</v>
      </c>
      <c r="B12" s="28"/>
      <c r="D12" s="22"/>
      <c r="E12" s="29"/>
      <c r="F12" s="22"/>
      <c r="G12" s="30"/>
      <c r="H12" s="31"/>
      <c r="I12" s="31"/>
      <c r="J12" s="31"/>
      <c r="K12" s="31"/>
      <c r="L12" s="31"/>
      <c r="P12" s="95"/>
      <c r="Q12" s="100" t="s">
        <v>67</v>
      </c>
      <c r="R12" s="95"/>
      <c r="S12" s="96"/>
      <c r="T12" s="95"/>
      <c r="U12" s="95"/>
      <c r="V12" s="95"/>
      <c r="W12" s="95"/>
      <c r="X12" s="95"/>
      <c r="Y12" s="95"/>
      <c r="Z12" s="95"/>
      <c r="AA12" s="67"/>
      <c r="AB12" s="74" t="str">
        <f>Q12</f>
        <v>Longevity</v>
      </c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B13" s="32">
        <f ca="1">T13</f>
        <v>0.49493054778602263</v>
      </c>
      <c r="C13" s="29" t="s">
        <v>27</v>
      </c>
      <c r="E13" s="22"/>
      <c r="I13" s="32"/>
      <c r="P13" s="95" t="s">
        <v>85</v>
      </c>
      <c r="Q13" s="99" t="s">
        <v>68</v>
      </c>
      <c r="R13" s="95"/>
      <c r="S13" s="96"/>
      <c r="T13" s="99" cm="1">
        <f t="array" aca="1" ref="T13" ca="1">IF($P13="Y",VLOOKUP($Q13,INDIRECT($Q$2),T$6,0)*INDIRECT($P$1)*INDIRECT($S$1),VLOOKUP($Q13,INDIRECT($Q$2),T$6,0))</f>
        <v>0.49493054778602263</v>
      </c>
      <c r="U13" s="95"/>
      <c r="V13" s="99"/>
      <c r="W13" s="95"/>
      <c r="X13" s="95"/>
      <c r="Y13" s="95"/>
      <c r="Z13" s="95"/>
      <c r="AA13" s="67" t="str">
        <f>P13</f>
        <v>Y</v>
      </c>
      <c r="AB13" s="70" t="str">
        <f>Q13</f>
        <v>10th Year</v>
      </c>
      <c r="AC13" s="67"/>
      <c r="AD13" s="67"/>
      <c r="AE13" s="70">
        <f ca="1">ROUND(T13,3)</f>
        <v>0.495</v>
      </c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t="shared" ref="B14:B16" ca="1" si="5">T14</f>
        <v>0.65990739704803025</v>
      </c>
      <c r="C14" s="29" t="s">
        <v>28</v>
      </c>
      <c r="E14" s="22"/>
      <c r="I14" s="32"/>
      <c r="P14" s="95" t="s">
        <v>85</v>
      </c>
      <c r="Q14" s="99" t="s">
        <v>69</v>
      </c>
      <c r="R14" s="95"/>
      <c r="S14" s="96"/>
      <c r="T14" s="99" cm="1">
        <f t="array" aca="1" ref="T14" ca="1">IF($P14="Y",VLOOKUP($Q14,INDIRECT($Q$2),T$6,0)*INDIRECT($P$1)*INDIRECT($S$1),VLOOKUP($Q14,INDIRECT($Q$2),T$6,0))</f>
        <v>0.65990739704803025</v>
      </c>
      <c r="U14" s="95"/>
      <c r="V14" s="99"/>
      <c r="W14" s="95"/>
      <c r="X14" s="95"/>
      <c r="Y14" s="95"/>
      <c r="Z14" s="95"/>
      <c r="AA14" s="67" t="str">
        <f>P14</f>
        <v>Y</v>
      </c>
      <c r="AB14" s="70" t="str">
        <f>Q14</f>
        <v>15th Year</v>
      </c>
      <c r="AC14" s="67"/>
      <c r="AD14" s="67"/>
      <c r="AE14" s="70">
        <f ca="1">ROUND(T14,3)</f>
        <v>0.66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ca="1" si="5"/>
        <v>0.82488424631003743</v>
      </c>
      <c r="C15" s="29" t="s">
        <v>29</v>
      </c>
      <c r="E15" s="22"/>
      <c r="I15" s="32"/>
      <c r="P15" s="95" t="s">
        <v>85</v>
      </c>
      <c r="Q15" s="99" t="s">
        <v>70</v>
      </c>
      <c r="R15" s="95"/>
      <c r="S15" s="96"/>
      <c r="T15" s="99" cm="1">
        <f t="array" aca="1" ref="T15" ca="1">IF($P15="Y",VLOOKUP($Q15,INDIRECT($Q$2),T$6,0)*INDIRECT($P$1)*INDIRECT($S$1),VLOOKUP($Q15,INDIRECT($Q$2),T$6,0))</f>
        <v>0.82488424631003743</v>
      </c>
      <c r="U15" s="95"/>
      <c r="V15" s="99"/>
      <c r="W15" s="95"/>
      <c r="X15" s="95"/>
      <c r="Y15" s="95"/>
      <c r="Z15" s="95"/>
      <c r="AA15" s="67" t="str">
        <f>P15</f>
        <v>Y</v>
      </c>
      <c r="AB15" s="70" t="str">
        <f>Q15</f>
        <v>20th Year</v>
      </c>
      <c r="AC15" s="67"/>
      <c r="AD15" s="67"/>
      <c r="AE15" s="70">
        <f ca="1">ROUND(T15,3)</f>
        <v>0.82499999999999996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5"/>
        <v>0.98986109557204527</v>
      </c>
      <c r="C16" s="29" t="s">
        <v>30</v>
      </c>
      <c r="E16" s="22"/>
      <c r="P16" s="95" t="s">
        <v>85</v>
      </c>
      <c r="Q16" s="99" t="s">
        <v>71</v>
      </c>
      <c r="R16" s="95"/>
      <c r="S16" s="96"/>
      <c r="T16" s="99" cm="1">
        <f t="array" aca="1" ref="T16" ca="1">IF($P16="Y",VLOOKUP($Q16,INDIRECT($Q$2),T$6,0)*INDIRECT($P$1)*INDIRECT($S$1),VLOOKUP($Q16,INDIRECT($Q$2),T$6,0))</f>
        <v>0.98986109557204527</v>
      </c>
      <c r="U16" s="95"/>
      <c r="V16" s="99"/>
      <c r="W16" s="95"/>
      <c r="X16" s="95"/>
      <c r="Y16" s="95"/>
      <c r="Z16" s="95"/>
      <c r="AA16" s="67" t="str">
        <f>P16</f>
        <v>Y</v>
      </c>
      <c r="AB16" s="70" t="str">
        <f>Q16</f>
        <v>25th Year</v>
      </c>
      <c r="AC16" s="67"/>
      <c r="AD16" s="67"/>
      <c r="AE16" s="70">
        <f ca="1">ROUND(T16,3)</f>
        <v>0.99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/>
      <c r="C17" s="29"/>
      <c r="E17" s="22"/>
      <c r="P17" s="95"/>
      <c r="Q17" s="101"/>
      <c r="R17" s="95"/>
      <c r="S17" s="96"/>
      <c r="T17" s="95"/>
      <c r="U17" s="95"/>
      <c r="V17" s="99"/>
      <c r="W17" s="95"/>
      <c r="X17" s="95"/>
      <c r="Y17" s="95"/>
      <c r="Z17" s="95"/>
      <c r="AA17" s="67"/>
      <c r="AB17" s="70"/>
      <c r="AC17" s="67"/>
      <c r="AD17" s="67"/>
      <c r="AE17" s="70"/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P18" s="95"/>
      <c r="Q18" s="96"/>
      <c r="R18" s="95"/>
      <c r="S18" s="96"/>
      <c r="T18" s="95"/>
      <c r="U18" s="95"/>
      <c r="V18" s="99"/>
      <c r="W18" s="95"/>
      <c r="X18" s="95"/>
      <c r="Y18" s="95"/>
      <c r="Z18" s="95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A19" s="28" t="s">
        <v>110</v>
      </c>
      <c r="B19" s="28"/>
      <c r="D19" s="33"/>
      <c r="E19" s="27"/>
      <c r="F19" s="33"/>
      <c r="G19" s="27"/>
      <c r="H19" s="27"/>
      <c r="I19" s="27"/>
      <c r="J19" s="27"/>
      <c r="K19" s="27"/>
      <c r="P19" s="95"/>
      <c r="Q19" s="102"/>
      <c r="R19" s="95"/>
      <c r="S19" s="96"/>
      <c r="T19" s="95"/>
      <c r="U19" s="95"/>
      <c r="V19" s="99"/>
      <c r="W19" s="95"/>
      <c r="X19" s="95"/>
      <c r="Y19" s="95"/>
      <c r="Z19" s="95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/>
      <c r="B20" s="29" t="s">
        <v>107</v>
      </c>
      <c r="D20" s="22"/>
      <c r="F20" s="22"/>
      <c r="P20" s="95"/>
      <c r="Q20" s="103" t="s">
        <v>78</v>
      </c>
      <c r="R20" s="95"/>
      <c r="S20" s="96"/>
      <c r="T20" s="95"/>
      <c r="U20" s="95"/>
      <c r="V20" s="99"/>
      <c r="W20" s="95"/>
      <c r="X20" s="95"/>
      <c r="Y20" s="95"/>
      <c r="Z20" s="95"/>
      <c r="AA20" s="67"/>
      <c r="AB20" s="73" t="str">
        <f>Q20</f>
        <v>Shift Differentials</v>
      </c>
      <c r="AC20" s="67" t="s">
        <v>122</v>
      </c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tr">
        <f ca="1">"shall be paid an additional "&amp;TEXT(T21,"$0.000")&amp;" per hour for all hours worked on that shift.  In addition"</f>
        <v>shall be paid an additional $0.707 per hour for all hours worked on that shift.  In addition</v>
      </c>
      <c r="D21" s="34"/>
      <c r="F21" s="29"/>
      <c r="P21" s="95" t="s">
        <v>85</v>
      </c>
      <c r="Q21" s="95" t="s">
        <v>143</v>
      </c>
      <c r="R21" s="95"/>
      <c r="S21" s="96"/>
      <c r="T21" s="99" cm="1">
        <f t="array" aca="1" ref="T21" ca="1">IF($P21="Y",VLOOKUP($Q21,INDIRECT($Q$2),T$6,0)*INDIRECT($P$1)*INDIRECT($S$1),VLOOKUP($Q21,INDIRECT($Q$2),T$6,0))</f>
        <v>0.70742048000000002</v>
      </c>
      <c r="U21" s="95"/>
      <c r="V21" s="99"/>
      <c r="W21" s="95"/>
      <c r="X21" s="95"/>
      <c r="Y21" s="95"/>
      <c r="Z21" s="95"/>
      <c r="AA21" s="67" t="str">
        <f>P21</f>
        <v>Y</v>
      </c>
      <c r="AB21" s="70" t="str">
        <f>Q21</f>
        <v>CTSNIT</v>
      </c>
      <c r="AC21" s="67"/>
      <c r="AD21" s="67"/>
      <c r="AE21" s="70">
        <f ca="1">ROUND(T21,3)</f>
        <v>0.70699999999999996</v>
      </c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">
        <v>40</v>
      </c>
      <c r="D22" s="22"/>
      <c r="F22" s="22"/>
      <c r="P22" s="95"/>
      <c r="Q22" s="95"/>
      <c r="R22" s="95"/>
      <c r="S22" s="96"/>
      <c r="T22" s="99"/>
      <c r="U22" s="95"/>
      <c r="V22" s="99"/>
      <c r="W22" s="95"/>
      <c r="X22" s="95"/>
      <c r="Y22" s="95"/>
      <c r="Z22" s="95"/>
      <c r="AA22" s="67"/>
      <c r="AB22" s="70">
        <f>Q22</f>
        <v>0</v>
      </c>
      <c r="AC22" s="67"/>
      <c r="AD22" s="67"/>
      <c r="AE22" s="70">
        <f>ROUND(T22,3)</f>
        <v>0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tr">
        <f ca="1">"adjacent to such a shift, the "&amp;TEXT(T21,"$0.000")&amp;" per hour differential shall also be applied to those overtime hours."</f>
        <v>adjacent to such a shift, the $0.707 per hour differential shall also be applied to those overtime hours.</v>
      </c>
      <c r="D23" s="34"/>
      <c r="F23" s="29"/>
      <c r="P23" s="95"/>
      <c r="Q23" s="95"/>
      <c r="R23" s="95"/>
      <c r="S23" s="96"/>
      <c r="T23" s="99"/>
      <c r="U23" s="95"/>
      <c r="V23" s="99"/>
      <c r="W23" s="95"/>
      <c r="X23" s="95"/>
      <c r="Y23" s="95"/>
      <c r="Z23" s="95"/>
      <c r="AA23" s="67"/>
      <c r="AB23" s="70">
        <f>Q23</f>
        <v>0</v>
      </c>
      <c r="AC23" s="67"/>
      <c r="AD23" s="67"/>
      <c r="AE23" s="70">
        <f>ROUND(T23,3)</f>
        <v>0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/>
      <c r="D24" s="22"/>
      <c r="F24" s="22"/>
      <c r="P24" s="95"/>
      <c r="Q24" s="95"/>
      <c r="R24" s="95"/>
      <c r="S24" s="96"/>
      <c r="T24" s="99"/>
      <c r="U24" s="95"/>
      <c r="V24" s="99"/>
      <c r="W24" s="95"/>
      <c r="X24" s="95"/>
      <c r="Y24" s="95"/>
      <c r="Z24" s="95"/>
      <c r="AA24" s="67"/>
      <c r="AB24" s="70">
        <f>Q24</f>
        <v>0</v>
      </c>
      <c r="AC24" s="67"/>
      <c r="AD24" s="67"/>
      <c r="AE24" s="70">
        <f>ROUND(T24,3)</f>
        <v>0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 t="s">
        <v>44</v>
      </c>
      <c r="D25" s="22"/>
      <c r="F25" s="22"/>
      <c r="P25" s="95"/>
      <c r="Q25" s="95"/>
      <c r="R25" s="95"/>
      <c r="S25" s="96"/>
      <c r="T25" s="99"/>
      <c r="U25" s="95"/>
      <c r="V25" s="99"/>
      <c r="W25" s="95"/>
      <c r="X25" s="95"/>
      <c r="Y25" s="95"/>
      <c r="Z25" s="95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tr">
        <f ca="1">"shall be paid an additional "&amp;TEXT(T26,"$0.000")&amp;" per hour for all hours worked on that shift.  In addition,"</f>
        <v>shall be paid an additional $1.679 per hour for all hours worked on that shift.  In addition,</v>
      </c>
      <c r="D26" s="34"/>
      <c r="F26" s="29"/>
      <c r="P26" s="95" t="s">
        <v>85</v>
      </c>
      <c r="Q26" s="95" t="s">
        <v>144</v>
      </c>
      <c r="R26" s="95"/>
      <c r="S26" s="96"/>
      <c r="T26" s="99" cm="1">
        <f t="array" aca="1" ref="T26" ca="1">IF($P26="Y",VLOOKUP($Q26,INDIRECT($Q$2),T$6,0)*INDIRECT($P$1)*INDIRECT($S$1),VLOOKUP($Q26,INDIRECT($Q$2),T$6,0))</f>
        <v>1.6788703359999999</v>
      </c>
      <c r="U26" s="95"/>
      <c r="V26" s="99"/>
      <c r="W26" s="95"/>
      <c r="X26" s="95"/>
      <c r="Y26" s="95"/>
      <c r="Z26" s="95"/>
      <c r="AA26" s="67" t="str">
        <f t="shared" ref="AA26:AB29" si="6">P26</f>
        <v>Y</v>
      </c>
      <c r="AB26" s="70" t="str">
        <f t="shared" si="6"/>
        <v>CTSEVE</v>
      </c>
      <c r="AC26" s="67"/>
      <c r="AD26" s="67"/>
      <c r="AE26" s="70">
        <f ca="1">ROUND(T26,3)</f>
        <v>1.679</v>
      </c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">
        <v>40</v>
      </c>
      <c r="D27" s="22"/>
      <c r="F27" s="22"/>
      <c r="P27" s="95"/>
      <c r="Q27" s="95"/>
      <c r="R27" s="95"/>
      <c r="S27" s="96"/>
      <c r="T27" s="99"/>
      <c r="U27" s="95"/>
      <c r="V27" s="99"/>
      <c r="W27" s="95"/>
      <c r="X27" s="95"/>
      <c r="Y27" s="95"/>
      <c r="Z27" s="95"/>
      <c r="AA27" s="67"/>
      <c r="AB27" s="70">
        <f t="shared" si="6"/>
        <v>0</v>
      </c>
      <c r="AC27" s="67"/>
      <c r="AD27" s="67"/>
      <c r="AE27" s="70">
        <f>ROUND(T27,3)</f>
        <v>0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tr">
        <f ca="1">"adjacent to such a shift, the "&amp;TEXT(T26,"$0.000")&amp;" per hour differential shall also be applied to those overtime hours."</f>
        <v>adjacent to such a shift, the $1.679 per hour differential shall also be applied to those overtime hours.</v>
      </c>
      <c r="D28" s="34"/>
      <c r="F28" s="29"/>
      <c r="P28" s="95"/>
      <c r="Q28" s="95"/>
      <c r="R28" s="95"/>
      <c r="S28" s="96"/>
      <c r="T28" s="99"/>
      <c r="U28" s="95"/>
      <c r="V28" s="99"/>
      <c r="W28" s="95"/>
      <c r="X28" s="95"/>
      <c r="Y28" s="95"/>
      <c r="Z28" s="95"/>
      <c r="AA28" s="67"/>
      <c r="AB28" s="70">
        <f t="shared" si="6"/>
        <v>0</v>
      </c>
      <c r="AC28" s="67"/>
      <c r="AD28" s="67"/>
      <c r="AE28" s="70">
        <f>ROUND(T28,3)</f>
        <v>0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P29" s="95"/>
      <c r="Q29" s="95"/>
      <c r="R29" s="95"/>
      <c r="S29" s="96"/>
      <c r="T29" s="99"/>
      <c r="U29" s="95"/>
      <c r="V29" s="99"/>
      <c r="W29" s="95"/>
      <c r="X29" s="95"/>
      <c r="Y29" s="95"/>
      <c r="Z29" s="95"/>
      <c r="AA29" s="67"/>
      <c r="AB29" s="70">
        <f t="shared" si="6"/>
        <v>0</v>
      </c>
      <c r="AC29" s="67"/>
      <c r="AD29" s="67"/>
      <c r="AE29" s="70">
        <f>ROUND(T29,3)</f>
        <v>0</v>
      </c>
      <c r="AF29" s="67"/>
      <c r="AG29" s="67"/>
      <c r="AH29" s="67"/>
      <c r="AI29" s="67"/>
      <c r="AJ29" s="67"/>
      <c r="AK29" s="67"/>
    </row>
    <row r="30" spans="1:37" ht="14.4" x14ac:dyDescent="0.55000000000000004">
      <c r="A30" s="27" t="s">
        <v>132</v>
      </c>
      <c r="B30" s="23"/>
      <c r="V30" s="112"/>
      <c r="AA30" s="67"/>
      <c r="AB30" s="70" t="s">
        <v>123</v>
      </c>
      <c r="AC30" s="67"/>
      <c r="AD30" s="67"/>
      <c r="AE30" s="70"/>
    </row>
    <row r="31" spans="1:37" ht="14.4" x14ac:dyDescent="0.55000000000000004">
      <c r="A31" s="23"/>
      <c r="B31" s="23" t="s">
        <v>109</v>
      </c>
      <c r="D31" s="21"/>
      <c r="P31" s="95" t="s">
        <v>112</v>
      </c>
      <c r="Q31" s="95" t="s">
        <v>145</v>
      </c>
      <c r="R31" s="90" t="s">
        <v>125</v>
      </c>
      <c r="S31" s="96"/>
      <c r="T31" s="99" cm="1">
        <f t="array" aca="1" ref="T31" ca="1">IF($P31="Y",VLOOKUP($Q31,INDIRECT($Q$2),T$6,0)*INDIRECT($P$1)*INDIRECT($S$1),VLOOKUP($Q31,INDIRECT($Q$2),T$6,0))</f>
        <v>3</v>
      </c>
      <c r="V31" s="112"/>
      <c r="AA31" s="67" t="str">
        <f>P31</f>
        <v>N</v>
      </c>
      <c r="AB31" s="70" t="str">
        <f>Q31</f>
        <v>CTST9F</v>
      </c>
      <c r="AC31" s="67"/>
      <c r="AD31" s="67"/>
      <c r="AE31" s="70">
        <f ca="1">ROUND(T31,3)</f>
        <v>3</v>
      </c>
    </row>
    <row r="32" spans="1:37" ht="14.4" x14ac:dyDescent="0.55000000000000004">
      <c r="A32" s="23"/>
      <c r="B32" s="23" t="str">
        <f ca="1">"for a training premium paid at "&amp;TEXT(T31,"$#.000")&amp;" per hour for each hour spent performing training duties. "</f>
        <v xml:space="preserve">for a training premium paid at $3.000 per hour for each hour spent performing training duties. </v>
      </c>
      <c r="P32" s="95"/>
      <c r="Q32" s="95"/>
      <c r="R32" s="95"/>
      <c r="S32" s="96"/>
      <c r="T32" s="99"/>
      <c r="V32" s="112"/>
      <c r="AB32" s="70">
        <f>Q32</f>
        <v>0</v>
      </c>
      <c r="AC32" s="67"/>
      <c r="AD32" s="67"/>
      <c r="AE32" s="70">
        <f>ROUND(T32,3)</f>
        <v>0</v>
      </c>
    </row>
    <row r="33" spans="1:31" ht="14.4" x14ac:dyDescent="0.55000000000000004">
      <c r="P33" s="95"/>
      <c r="Q33" s="95"/>
      <c r="R33" s="95"/>
      <c r="S33" s="96"/>
      <c r="T33" s="99"/>
      <c r="V33" s="112"/>
      <c r="AA33" s="67"/>
      <c r="AB33" s="70">
        <f>Q33</f>
        <v>0</v>
      </c>
      <c r="AC33" s="67"/>
      <c r="AD33" s="67"/>
      <c r="AE33" s="70">
        <f>ROUND(T33,3)</f>
        <v>0</v>
      </c>
    </row>
    <row r="34" spans="1:31" ht="14.4" x14ac:dyDescent="0.55000000000000004">
      <c r="A34" s="27" t="s">
        <v>139</v>
      </c>
      <c r="AA34" s="67"/>
    </row>
    <row r="35" spans="1:31" ht="14.4" x14ac:dyDescent="0.55000000000000004">
      <c r="B35" s="23" t="s">
        <v>130</v>
      </c>
      <c r="P35" s="95" t="s">
        <v>85</v>
      </c>
      <c r="Q35" s="95" t="s">
        <v>133</v>
      </c>
      <c r="T35" s="99" cm="1">
        <f t="array" aca="1" ref="T35" ca="1">IF($P35="Y",VLOOKUP($Q35,INDIRECT($Q$2),T$6,0)*INDIRECT($P$1)*INDIRECT($S$1),VLOOKUP($Q35,INDIRECT($Q$2),T$6,0))</f>
        <v>3.09</v>
      </c>
    </row>
    <row r="36" spans="1:31" ht="14.4" x14ac:dyDescent="0.55000000000000004">
      <c r="B36" s="23" t="str">
        <f ca="1">"overtime will be compensated "&amp;TEXT(T35,"$#.000")&amp;" an hour for each hour spent performing both duties. Supervisors performing only dispatch duties"</f>
        <v>overtime will be compensated $3.090 an hour for each hour spent performing both duties. Supervisors performing only dispatch duties</v>
      </c>
      <c r="AA36" s="66" t="str">
        <f>P35</f>
        <v>Y</v>
      </c>
      <c r="AB36" s="67" t="s">
        <v>133</v>
      </c>
      <c r="AC36" s="67"/>
      <c r="AD36" s="67"/>
      <c r="AE36" s="70">
        <f ca="1">T35</f>
        <v>3.09</v>
      </c>
    </row>
    <row r="37" spans="1:31" ht="14.4" x14ac:dyDescent="0.55000000000000004">
      <c r="B37" s="23" t="s">
        <v>131</v>
      </c>
    </row>
    <row r="39" spans="1:31" ht="14.4" x14ac:dyDescent="0.55000000000000004">
      <c r="A39" s="27" t="s">
        <v>140</v>
      </c>
    </row>
    <row r="40" spans="1:31" ht="14.4" x14ac:dyDescent="0.55000000000000004">
      <c r="B40" s="23" t="s">
        <v>134</v>
      </c>
    </row>
    <row r="41" spans="1:31" ht="14.4" x14ac:dyDescent="0.55000000000000004">
      <c r="B41" s="23" t="s">
        <v>141</v>
      </c>
    </row>
  </sheetData>
  <sheetProtection sheet="1" objects="1" scenarios="1"/>
  <pageMargins left="0.25" right="0.25" top="1" bottom="1" header="0.5" footer="0.5"/>
  <pageSetup scale="3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1D41-D513-4770-94CE-5B9595E2F0CC}">
  <sheetPr codeName="Sheet11"/>
  <dimension ref="A2:C3"/>
  <sheetViews>
    <sheetView workbookViewId="0">
      <selection activeCell="C5" sqref="C5"/>
    </sheetView>
  </sheetViews>
  <sheetFormatPr defaultColWidth="9.38671875" defaultRowHeight="12.3" x14ac:dyDescent="0.4"/>
  <cols>
    <col min="1" max="1" width="9.109375" bestFit="1" customWidth="1"/>
    <col min="2" max="2" width="11.88671875" bestFit="1" customWidth="1"/>
    <col min="3" max="3" width="70.609375" bestFit="1" customWidth="1"/>
  </cols>
  <sheetData>
    <row r="2" spans="1:3" x14ac:dyDescent="0.4">
      <c r="A2" s="41">
        <v>43927</v>
      </c>
      <c r="B2" s="42" t="s">
        <v>65</v>
      </c>
      <c r="C2" s="42" t="s">
        <v>66</v>
      </c>
    </row>
    <row r="3" spans="1:3" x14ac:dyDescent="0.4">
      <c r="A3" s="41">
        <v>45135</v>
      </c>
      <c r="B3" t="s">
        <v>98</v>
      </c>
      <c r="C3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37"/>
  <sheetViews>
    <sheetView workbookViewId="0"/>
  </sheetViews>
  <sheetFormatPr defaultRowHeight="11.7" x14ac:dyDescent="0.45"/>
  <cols>
    <col min="1" max="1" width="14.88671875" style="1" customWidth="1"/>
    <col min="2" max="2" width="7.5546875" style="1" customWidth="1"/>
    <col min="3" max="3" width="23.5546875" style="1" customWidth="1"/>
    <col min="4" max="4" width="10.88671875" style="1" customWidth="1"/>
    <col min="5" max="5" width="5.44140625" style="1" customWidth="1"/>
    <col min="6" max="6" width="2.109375" style="1" bestFit="1" customWidth="1"/>
    <col min="7" max="7" width="5.44140625" style="1" customWidth="1"/>
    <col min="8" max="14" width="8.44140625" style="1" customWidth="1"/>
    <col min="15" max="16" width="9.109375" style="1"/>
    <col min="17" max="17" width="9.109375" style="1" customWidth="1"/>
    <col min="18" max="18" width="9.109375" style="39" hidden="1" customWidth="1"/>
    <col min="19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18" ht="18" customHeight="1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21.75" customHeight="1" x14ac:dyDescent="0.6">
      <c r="A2" s="3" t="s">
        <v>0</v>
      </c>
      <c r="B2" s="3"/>
    </row>
    <row r="3" spans="1:18" s="23" customFormat="1" ht="19.5" customHeight="1" x14ac:dyDescent="0.55000000000000004">
      <c r="A3" s="28" t="s">
        <v>48</v>
      </c>
      <c r="B3" s="28"/>
      <c r="H3" s="22"/>
      <c r="I3" s="22"/>
      <c r="J3" s="22"/>
      <c r="K3" s="35"/>
      <c r="L3" s="22"/>
      <c r="M3" s="22"/>
      <c r="N3" s="22"/>
      <c r="R3" s="40"/>
    </row>
    <row r="4" spans="1:18" s="23" customFormat="1" ht="12" customHeight="1" x14ac:dyDescent="0.55000000000000004">
      <c r="A4" s="23" t="s">
        <v>2</v>
      </c>
      <c r="H4" s="22"/>
      <c r="I4" s="22"/>
      <c r="J4" s="22"/>
      <c r="K4" s="22"/>
      <c r="L4" s="22"/>
      <c r="M4" s="22"/>
      <c r="N4" s="22"/>
      <c r="R4" s="40"/>
    </row>
    <row r="5" spans="1:18" ht="12" customHeight="1" x14ac:dyDescent="0.45">
      <c r="C5" s="45"/>
      <c r="H5" s="2"/>
      <c r="I5" s="2"/>
      <c r="J5" s="2"/>
      <c r="K5" s="2"/>
      <c r="L5" s="2"/>
      <c r="M5" s="2"/>
      <c r="N5" s="2"/>
    </row>
    <row r="6" spans="1:18" ht="12" thickBot="1" x14ac:dyDescent="0.5">
      <c r="A6" s="7" t="s">
        <v>3</v>
      </c>
      <c r="B6" s="7" t="s">
        <v>64</v>
      </c>
      <c r="C6" s="8" t="s">
        <v>4</v>
      </c>
      <c r="D6" s="9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</row>
    <row r="7" spans="1:18" s="23" customFormat="1" ht="14.4" x14ac:dyDescent="0.55000000000000004">
      <c r="A7" s="22" t="s">
        <v>16</v>
      </c>
      <c r="B7" s="22">
        <v>70</v>
      </c>
      <c r="C7" s="23" t="s">
        <v>45</v>
      </c>
      <c r="D7" s="22" t="s">
        <v>17</v>
      </c>
      <c r="E7" s="22">
        <v>403</v>
      </c>
      <c r="F7" s="22">
        <v>8</v>
      </c>
      <c r="G7" s="22" t="s">
        <v>18</v>
      </c>
      <c r="H7" s="24">
        <f>'May 2017 '!G7+0.58</f>
        <v>27.93708558298076</v>
      </c>
      <c r="I7" s="24">
        <f>'May 2017 '!H7+0.58</f>
        <v>29.369719846206067</v>
      </c>
      <c r="J7" s="24">
        <f>'May 2017 '!I7+0.58</f>
        <v>30.88955793414944</v>
      </c>
      <c r="K7" s="24">
        <f>'May 2017 '!J7+0.58</f>
        <v>32.484142157565444</v>
      </c>
      <c r="L7" s="24">
        <f>'May 2017 '!K7+0.58</f>
        <v>34.165930205699503</v>
      </c>
      <c r="M7" s="24">
        <f>'May 2017 '!L7+0.58</f>
        <v>35.934922078551629</v>
      </c>
      <c r="N7" s="24">
        <f>'May 2017 '!M7+0.58</f>
        <v>37.529506301967629</v>
      </c>
      <c r="R7" s="40"/>
    </row>
    <row r="8" spans="1:18" s="23" customFormat="1" ht="28.8" x14ac:dyDescent="0.55000000000000004">
      <c r="A8" s="22" t="s">
        <v>19</v>
      </c>
      <c r="B8" s="22">
        <v>70</v>
      </c>
      <c r="C8" s="25" t="s">
        <v>20</v>
      </c>
      <c r="D8" s="22" t="s">
        <v>17</v>
      </c>
      <c r="E8" s="22">
        <v>403</v>
      </c>
      <c r="F8" s="22">
        <v>8</v>
      </c>
      <c r="G8" s="22" t="s">
        <v>18</v>
      </c>
      <c r="H8" s="24">
        <f>'May 2017 '!G8+0.58</f>
        <v>27.93708558298076</v>
      </c>
      <c r="I8" s="24">
        <f>'May 2017 '!H8+0.58</f>
        <v>29.369719846206067</v>
      </c>
      <c r="J8" s="24">
        <f>'May 2017 '!I8+0.58</f>
        <v>30.88955793414944</v>
      </c>
      <c r="K8" s="24">
        <f>'May 2017 '!J8+0.58</f>
        <v>32.484142157565444</v>
      </c>
      <c r="L8" s="24">
        <f>'May 2017 '!K8+0.58</f>
        <v>34.165930205699503</v>
      </c>
      <c r="M8" s="24">
        <f>'May 2017 '!L8+0.58</f>
        <v>35.934922078551629</v>
      </c>
      <c r="N8" s="24">
        <f>'May 2017 '!M8+0.58</f>
        <v>37.529506301967629</v>
      </c>
      <c r="R8" s="40"/>
    </row>
    <row r="9" spans="1:18" s="23" customFormat="1" ht="28.8" x14ac:dyDescent="0.55000000000000004">
      <c r="A9" s="22" t="s">
        <v>21</v>
      </c>
      <c r="B9" s="22">
        <v>85</v>
      </c>
      <c r="C9" s="25" t="s">
        <v>46</v>
      </c>
      <c r="D9" s="22" t="s">
        <v>22</v>
      </c>
      <c r="E9" s="22">
        <v>418</v>
      </c>
      <c r="F9" s="22">
        <v>9</v>
      </c>
      <c r="G9" s="22" t="s">
        <v>23</v>
      </c>
      <c r="H9" s="26">
        <f>'May 2017 '!G9+1200</f>
        <v>67389.596529774775</v>
      </c>
      <c r="I9" s="26">
        <f>'May 2017 '!H9+1200</f>
        <v>70711.514113206125</v>
      </c>
      <c r="J9" s="26">
        <f>'May 2017 '!I9+1200</f>
        <v>74209.633253324995</v>
      </c>
      <c r="K9" s="26">
        <f>'May 2017 '!J9+1200</f>
        <v>77824.356364781124</v>
      </c>
      <c r="L9" s="26">
        <f>'May 2017 '!K9+1200</f>
        <v>82788.389538160103</v>
      </c>
      <c r="M9" s="22" t="s">
        <v>24</v>
      </c>
      <c r="N9" s="22" t="s">
        <v>24</v>
      </c>
      <c r="R9" s="40"/>
    </row>
    <row r="10" spans="1:18" s="23" customFormat="1" ht="14.4" x14ac:dyDescent="0.55000000000000004">
      <c r="A10" s="27"/>
      <c r="B10" s="27"/>
      <c r="H10" s="44"/>
      <c r="I10" s="44"/>
      <c r="J10" s="44"/>
      <c r="K10" s="44"/>
      <c r="L10" s="44"/>
      <c r="R10" s="40"/>
    </row>
    <row r="11" spans="1:18" s="23" customFormat="1" ht="14.4" x14ac:dyDescent="0.55000000000000004">
      <c r="A11" s="27"/>
      <c r="B11" s="27"/>
      <c r="H11" s="44"/>
      <c r="I11" s="44"/>
      <c r="J11" s="44"/>
      <c r="K11" s="44"/>
      <c r="L11" s="44"/>
      <c r="R11" s="40"/>
    </row>
    <row r="12" spans="1:18" s="23" customFormat="1" ht="14.4" x14ac:dyDescent="0.55000000000000004">
      <c r="C12" s="27" t="s">
        <v>25</v>
      </c>
      <c r="R12" s="40"/>
    </row>
    <row r="13" spans="1:18" s="23" customFormat="1" ht="14.4" x14ac:dyDescent="0.55000000000000004">
      <c r="A13" s="28" t="s">
        <v>26</v>
      </c>
      <c r="B13" s="28"/>
      <c r="D13" s="22"/>
      <c r="E13" s="29"/>
      <c r="F13" s="22"/>
      <c r="G13" s="30"/>
      <c r="H13" s="31"/>
      <c r="I13" s="31"/>
      <c r="J13" s="31"/>
      <c r="K13" s="31"/>
      <c r="L13" s="31"/>
      <c r="R13" s="40"/>
    </row>
    <row r="14" spans="1:18" s="23" customFormat="1" ht="14.4" x14ac:dyDescent="0.55000000000000004">
      <c r="B14" s="32">
        <v>0.3665100707435191</v>
      </c>
      <c r="C14" s="29" t="s">
        <v>27</v>
      </c>
      <c r="E14" s="22"/>
      <c r="I14" s="32"/>
      <c r="O14" s="32"/>
      <c r="R14" s="40"/>
    </row>
    <row r="15" spans="1:18" s="23" customFormat="1" ht="14.4" x14ac:dyDescent="0.55000000000000004">
      <c r="B15" s="32">
        <v>0.48868009432469223</v>
      </c>
      <c r="C15" s="29" t="s">
        <v>28</v>
      </c>
      <c r="E15" s="22"/>
      <c r="I15" s="32"/>
      <c r="O15" s="32"/>
      <c r="R15" s="40"/>
    </row>
    <row r="16" spans="1:18" s="23" customFormat="1" ht="14.4" x14ac:dyDescent="0.55000000000000004">
      <c r="B16" s="32">
        <v>0.61085011790586519</v>
      </c>
      <c r="C16" s="29" t="s">
        <v>29</v>
      </c>
      <c r="E16" s="22"/>
      <c r="I16" s="32"/>
      <c r="O16" s="32"/>
      <c r="R16" s="40"/>
    </row>
    <row r="17" spans="1:18" s="23" customFormat="1" ht="14.4" x14ac:dyDescent="0.55000000000000004">
      <c r="B17" s="32">
        <v>0.7330201414870382</v>
      </c>
      <c r="C17" s="29" t="s">
        <v>30</v>
      </c>
      <c r="E17" s="22"/>
      <c r="O17" s="32"/>
      <c r="R17" s="40"/>
    </row>
    <row r="18" spans="1:18" s="23" customFormat="1" ht="14.4" x14ac:dyDescent="0.55000000000000004">
      <c r="B18" s="32"/>
      <c r="C18" s="29"/>
      <c r="E18" s="22"/>
      <c r="O18" s="32"/>
      <c r="R18" s="40"/>
    </row>
    <row r="19" spans="1:18" s="23" customFormat="1" ht="14.4" x14ac:dyDescent="0.55000000000000004">
      <c r="B19" s="32"/>
      <c r="C19" s="27" t="s">
        <v>31</v>
      </c>
      <c r="E19" s="22"/>
      <c r="O19" s="32"/>
      <c r="R19" s="40"/>
    </row>
    <row r="20" spans="1:18" s="23" customFormat="1" ht="14.4" x14ac:dyDescent="0.55000000000000004">
      <c r="B20" s="31">
        <v>762.34094714651974</v>
      </c>
      <c r="C20" s="29" t="s">
        <v>32</v>
      </c>
      <c r="E20" s="22"/>
      <c r="O20" s="32"/>
      <c r="R20" s="40"/>
    </row>
    <row r="21" spans="1:18" s="23" customFormat="1" ht="14.4" x14ac:dyDescent="0.55000000000000004">
      <c r="B21" s="31">
        <v>1016.4545961953598</v>
      </c>
      <c r="C21" s="29" t="s">
        <v>33</v>
      </c>
      <c r="E21" s="22"/>
      <c r="O21" s="32"/>
      <c r="R21" s="40"/>
    </row>
    <row r="22" spans="1:18" s="23" customFormat="1" ht="14.4" x14ac:dyDescent="0.55000000000000004">
      <c r="B22" s="31">
        <v>1270.5682452441997</v>
      </c>
      <c r="C22" s="29" t="s">
        <v>34</v>
      </c>
      <c r="E22" s="22"/>
      <c r="O22" s="32"/>
      <c r="R22" s="40"/>
    </row>
    <row r="23" spans="1:18" s="23" customFormat="1" ht="14.4" x14ac:dyDescent="0.55000000000000004">
      <c r="B23" s="31">
        <v>1524.6818942930395</v>
      </c>
      <c r="C23" s="29" t="s">
        <v>35</v>
      </c>
      <c r="E23" s="22"/>
      <c r="O23" s="32"/>
      <c r="R23" s="40"/>
    </row>
    <row r="24" spans="1:18" s="23" customFormat="1" ht="14.4" x14ac:dyDescent="0.55000000000000004">
      <c r="R24" s="40"/>
    </row>
    <row r="25" spans="1:18" s="23" customFormat="1" ht="14.4" x14ac:dyDescent="0.55000000000000004">
      <c r="A25" s="28" t="s">
        <v>36</v>
      </c>
      <c r="B25" s="28"/>
      <c r="D25" s="33"/>
      <c r="E25" s="27"/>
      <c r="F25" s="33"/>
      <c r="G25" s="27"/>
      <c r="H25" s="27"/>
      <c r="I25" s="27"/>
      <c r="J25" s="27"/>
      <c r="K25" s="27"/>
      <c r="R25" s="40"/>
    </row>
    <row r="26" spans="1:18" s="23" customFormat="1" ht="14.4" x14ac:dyDescent="0.55000000000000004">
      <c r="A26" s="28"/>
      <c r="B26" s="29" t="s">
        <v>37</v>
      </c>
      <c r="D26" s="22"/>
      <c r="F26" s="22"/>
      <c r="R26" s="40"/>
    </row>
    <row r="27" spans="1:18" s="23" customFormat="1" ht="14.4" x14ac:dyDescent="0.55000000000000004">
      <c r="A27" s="28"/>
      <c r="B27" s="29" t="s">
        <v>52</v>
      </c>
      <c r="D27" s="34"/>
      <c r="F27" s="29"/>
      <c r="R27" s="40">
        <v>0.48273802345735334</v>
      </c>
    </row>
    <row r="28" spans="1:18" s="23" customFormat="1" ht="14.4" x14ac:dyDescent="0.55000000000000004">
      <c r="A28" s="28"/>
      <c r="B28" s="29" t="s">
        <v>40</v>
      </c>
      <c r="D28" s="22"/>
      <c r="F28" s="22"/>
      <c r="R28" s="40"/>
    </row>
    <row r="29" spans="1:18" s="23" customFormat="1" ht="14.4" x14ac:dyDescent="0.55000000000000004">
      <c r="A29" s="28"/>
      <c r="B29" s="29" t="s">
        <v>53</v>
      </c>
      <c r="D29" s="34"/>
      <c r="F29" s="29"/>
      <c r="R29" s="40">
        <v>0.48273802345735334</v>
      </c>
    </row>
    <row r="30" spans="1:18" s="23" customFormat="1" ht="14.4" x14ac:dyDescent="0.55000000000000004">
      <c r="A30" s="28"/>
      <c r="B30" s="29"/>
      <c r="D30" s="22"/>
      <c r="F30" s="22"/>
      <c r="R30" s="40"/>
    </row>
    <row r="31" spans="1:18" s="23" customFormat="1" ht="14.4" x14ac:dyDescent="0.55000000000000004">
      <c r="A31" s="28"/>
      <c r="B31" s="29" t="s">
        <v>44</v>
      </c>
      <c r="D31" s="22"/>
      <c r="F31" s="22"/>
      <c r="R31" s="40"/>
    </row>
    <row r="32" spans="1:18" s="23" customFormat="1" ht="14.4" x14ac:dyDescent="0.55000000000000004">
      <c r="A32" s="28"/>
      <c r="B32" s="29" t="s">
        <v>54</v>
      </c>
      <c r="D32" s="34"/>
      <c r="F32" s="29"/>
      <c r="R32" s="40">
        <v>1.1469475889023604</v>
      </c>
    </row>
    <row r="33" spans="1:18" s="23" customFormat="1" ht="14.4" x14ac:dyDescent="0.55000000000000004">
      <c r="A33" s="28"/>
      <c r="B33" s="29" t="s">
        <v>40</v>
      </c>
      <c r="D33" s="22"/>
      <c r="F33" s="22"/>
      <c r="R33" s="40"/>
    </row>
    <row r="34" spans="1:18" s="23" customFormat="1" ht="14.4" x14ac:dyDescent="0.55000000000000004">
      <c r="A34" s="28"/>
      <c r="B34" s="29" t="s">
        <v>55</v>
      </c>
      <c r="D34" s="34"/>
      <c r="F34" s="29"/>
      <c r="R34" s="40">
        <v>1.1469475889023604</v>
      </c>
    </row>
    <row r="37" spans="1:18" x14ac:dyDescent="0.45">
      <c r="D37" s="21"/>
    </row>
  </sheetData>
  <sheetProtection sheet="1" objects="1" scenarios="1"/>
  <pageMargins left="0.25" right="0.25" top="1" bottom="1" header="0.5" footer="0.5"/>
  <pageSetup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37"/>
  <sheetViews>
    <sheetView workbookViewId="0"/>
  </sheetViews>
  <sheetFormatPr defaultRowHeight="11.7" x14ac:dyDescent="0.45"/>
  <cols>
    <col min="1" max="2" width="7.88671875" style="1" customWidth="1"/>
    <col min="3" max="3" width="23.5546875" style="1" customWidth="1"/>
    <col min="4" max="4" width="2.38671875" style="1" customWidth="1"/>
    <col min="5" max="5" width="10.88671875" style="1" customWidth="1"/>
    <col min="6" max="6" width="5.44140625" style="1" customWidth="1"/>
    <col min="7" max="7" width="2.109375" style="1" bestFit="1" customWidth="1"/>
    <col min="8" max="8" width="5.44140625" style="1" customWidth="1"/>
    <col min="9" max="15" width="9.38671875" style="1" customWidth="1"/>
    <col min="16" max="17" width="9.109375" style="1"/>
    <col min="18" max="18" width="11.109375" style="1" customWidth="1"/>
    <col min="19" max="19" width="13.88671875" style="39" hidden="1" customWidth="1"/>
    <col min="20" max="20" width="11.109375" style="1" customWidth="1"/>
    <col min="21" max="258" width="9.109375" style="1"/>
    <col min="259" max="259" width="14.88671875" style="1" customWidth="1"/>
    <col min="260" max="260" width="23.5546875" style="1" customWidth="1"/>
    <col min="261" max="261" width="10.88671875" style="1" customWidth="1"/>
    <col min="262" max="262" width="5.44140625" style="1" customWidth="1"/>
    <col min="263" max="263" width="2.109375" style="1" bestFit="1" customWidth="1"/>
    <col min="264" max="264" width="5.44140625" style="1" customWidth="1"/>
    <col min="265" max="265" width="7.44140625" style="1" customWidth="1"/>
    <col min="266" max="266" width="8.5546875" style="1" customWidth="1"/>
    <col min="267" max="271" width="7.44140625" style="1" customWidth="1"/>
    <col min="272" max="514" width="9.109375" style="1"/>
    <col min="515" max="515" width="14.88671875" style="1" customWidth="1"/>
    <col min="516" max="516" width="23.5546875" style="1" customWidth="1"/>
    <col min="517" max="517" width="10.88671875" style="1" customWidth="1"/>
    <col min="518" max="518" width="5.44140625" style="1" customWidth="1"/>
    <col min="519" max="519" width="2.109375" style="1" bestFit="1" customWidth="1"/>
    <col min="520" max="520" width="5.44140625" style="1" customWidth="1"/>
    <col min="521" max="521" width="7.44140625" style="1" customWidth="1"/>
    <col min="522" max="522" width="8.5546875" style="1" customWidth="1"/>
    <col min="523" max="527" width="7.44140625" style="1" customWidth="1"/>
    <col min="528" max="770" width="9.109375" style="1"/>
    <col min="771" max="771" width="14.88671875" style="1" customWidth="1"/>
    <col min="772" max="772" width="23.5546875" style="1" customWidth="1"/>
    <col min="773" max="773" width="10.88671875" style="1" customWidth="1"/>
    <col min="774" max="774" width="5.44140625" style="1" customWidth="1"/>
    <col min="775" max="775" width="2.109375" style="1" bestFit="1" customWidth="1"/>
    <col min="776" max="776" width="5.44140625" style="1" customWidth="1"/>
    <col min="777" max="777" width="7.44140625" style="1" customWidth="1"/>
    <col min="778" max="778" width="8.5546875" style="1" customWidth="1"/>
    <col min="779" max="783" width="7.44140625" style="1" customWidth="1"/>
    <col min="784" max="1026" width="9.109375" style="1"/>
    <col min="1027" max="1027" width="14.88671875" style="1" customWidth="1"/>
    <col min="1028" max="1028" width="23.5546875" style="1" customWidth="1"/>
    <col min="1029" max="1029" width="10.88671875" style="1" customWidth="1"/>
    <col min="1030" max="1030" width="5.44140625" style="1" customWidth="1"/>
    <col min="1031" max="1031" width="2.109375" style="1" bestFit="1" customWidth="1"/>
    <col min="1032" max="1032" width="5.44140625" style="1" customWidth="1"/>
    <col min="1033" max="1033" width="7.44140625" style="1" customWidth="1"/>
    <col min="1034" max="1034" width="8.5546875" style="1" customWidth="1"/>
    <col min="1035" max="1039" width="7.44140625" style="1" customWidth="1"/>
    <col min="1040" max="1282" width="9.109375" style="1"/>
    <col min="1283" max="1283" width="14.88671875" style="1" customWidth="1"/>
    <col min="1284" max="1284" width="23.5546875" style="1" customWidth="1"/>
    <col min="1285" max="1285" width="10.88671875" style="1" customWidth="1"/>
    <col min="1286" max="1286" width="5.44140625" style="1" customWidth="1"/>
    <col min="1287" max="1287" width="2.109375" style="1" bestFit="1" customWidth="1"/>
    <col min="1288" max="1288" width="5.44140625" style="1" customWidth="1"/>
    <col min="1289" max="1289" width="7.44140625" style="1" customWidth="1"/>
    <col min="1290" max="1290" width="8.5546875" style="1" customWidth="1"/>
    <col min="1291" max="1295" width="7.44140625" style="1" customWidth="1"/>
    <col min="1296" max="1538" width="9.109375" style="1"/>
    <col min="1539" max="1539" width="14.88671875" style="1" customWidth="1"/>
    <col min="1540" max="1540" width="23.5546875" style="1" customWidth="1"/>
    <col min="1541" max="1541" width="10.88671875" style="1" customWidth="1"/>
    <col min="1542" max="1542" width="5.44140625" style="1" customWidth="1"/>
    <col min="1543" max="1543" width="2.109375" style="1" bestFit="1" customWidth="1"/>
    <col min="1544" max="1544" width="5.44140625" style="1" customWidth="1"/>
    <col min="1545" max="1545" width="7.44140625" style="1" customWidth="1"/>
    <col min="1546" max="1546" width="8.5546875" style="1" customWidth="1"/>
    <col min="1547" max="1551" width="7.44140625" style="1" customWidth="1"/>
    <col min="1552" max="1794" width="9.109375" style="1"/>
    <col min="1795" max="1795" width="14.88671875" style="1" customWidth="1"/>
    <col min="1796" max="1796" width="23.5546875" style="1" customWidth="1"/>
    <col min="1797" max="1797" width="10.88671875" style="1" customWidth="1"/>
    <col min="1798" max="1798" width="5.44140625" style="1" customWidth="1"/>
    <col min="1799" max="1799" width="2.109375" style="1" bestFit="1" customWidth="1"/>
    <col min="1800" max="1800" width="5.44140625" style="1" customWidth="1"/>
    <col min="1801" max="1801" width="7.44140625" style="1" customWidth="1"/>
    <col min="1802" max="1802" width="8.5546875" style="1" customWidth="1"/>
    <col min="1803" max="1807" width="7.44140625" style="1" customWidth="1"/>
    <col min="1808" max="2050" width="9.109375" style="1"/>
    <col min="2051" max="2051" width="14.88671875" style="1" customWidth="1"/>
    <col min="2052" max="2052" width="23.5546875" style="1" customWidth="1"/>
    <col min="2053" max="2053" width="10.88671875" style="1" customWidth="1"/>
    <col min="2054" max="2054" width="5.44140625" style="1" customWidth="1"/>
    <col min="2055" max="2055" width="2.109375" style="1" bestFit="1" customWidth="1"/>
    <col min="2056" max="2056" width="5.44140625" style="1" customWidth="1"/>
    <col min="2057" max="2057" width="7.44140625" style="1" customWidth="1"/>
    <col min="2058" max="2058" width="8.5546875" style="1" customWidth="1"/>
    <col min="2059" max="2063" width="7.44140625" style="1" customWidth="1"/>
    <col min="2064" max="2306" width="9.109375" style="1"/>
    <col min="2307" max="2307" width="14.88671875" style="1" customWidth="1"/>
    <col min="2308" max="2308" width="23.5546875" style="1" customWidth="1"/>
    <col min="2309" max="2309" width="10.88671875" style="1" customWidth="1"/>
    <col min="2310" max="2310" width="5.44140625" style="1" customWidth="1"/>
    <col min="2311" max="2311" width="2.109375" style="1" bestFit="1" customWidth="1"/>
    <col min="2312" max="2312" width="5.44140625" style="1" customWidth="1"/>
    <col min="2313" max="2313" width="7.44140625" style="1" customWidth="1"/>
    <col min="2314" max="2314" width="8.5546875" style="1" customWidth="1"/>
    <col min="2315" max="2319" width="7.44140625" style="1" customWidth="1"/>
    <col min="2320" max="2562" width="9.109375" style="1"/>
    <col min="2563" max="2563" width="14.88671875" style="1" customWidth="1"/>
    <col min="2564" max="2564" width="23.5546875" style="1" customWidth="1"/>
    <col min="2565" max="2565" width="10.88671875" style="1" customWidth="1"/>
    <col min="2566" max="2566" width="5.44140625" style="1" customWidth="1"/>
    <col min="2567" max="2567" width="2.109375" style="1" bestFit="1" customWidth="1"/>
    <col min="2568" max="2568" width="5.44140625" style="1" customWidth="1"/>
    <col min="2569" max="2569" width="7.44140625" style="1" customWidth="1"/>
    <col min="2570" max="2570" width="8.5546875" style="1" customWidth="1"/>
    <col min="2571" max="2575" width="7.44140625" style="1" customWidth="1"/>
    <col min="2576" max="2818" width="9.109375" style="1"/>
    <col min="2819" max="2819" width="14.88671875" style="1" customWidth="1"/>
    <col min="2820" max="2820" width="23.5546875" style="1" customWidth="1"/>
    <col min="2821" max="2821" width="10.88671875" style="1" customWidth="1"/>
    <col min="2822" max="2822" width="5.44140625" style="1" customWidth="1"/>
    <col min="2823" max="2823" width="2.109375" style="1" bestFit="1" customWidth="1"/>
    <col min="2824" max="2824" width="5.44140625" style="1" customWidth="1"/>
    <col min="2825" max="2825" width="7.44140625" style="1" customWidth="1"/>
    <col min="2826" max="2826" width="8.5546875" style="1" customWidth="1"/>
    <col min="2827" max="2831" width="7.44140625" style="1" customWidth="1"/>
    <col min="2832" max="3074" width="9.109375" style="1"/>
    <col min="3075" max="3075" width="14.88671875" style="1" customWidth="1"/>
    <col min="3076" max="3076" width="23.5546875" style="1" customWidth="1"/>
    <col min="3077" max="3077" width="10.88671875" style="1" customWidth="1"/>
    <col min="3078" max="3078" width="5.44140625" style="1" customWidth="1"/>
    <col min="3079" max="3079" width="2.109375" style="1" bestFit="1" customWidth="1"/>
    <col min="3080" max="3080" width="5.44140625" style="1" customWidth="1"/>
    <col min="3081" max="3081" width="7.44140625" style="1" customWidth="1"/>
    <col min="3082" max="3082" width="8.5546875" style="1" customWidth="1"/>
    <col min="3083" max="3087" width="7.44140625" style="1" customWidth="1"/>
    <col min="3088" max="3330" width="9.109375" style="1"/>
    <col min="3331" max="3331" width="14.88671875" style="1" customWidth="1"/>
    <col min="3332" max="3332" width="23.5546875" style="1" customWidth="1"/>
    <col min="3333" max="3333" width="10.88671875" style="1" customWidth="1"/>
    <col min="3334" max="3334" width="5.44140625" style="1" customWidth="1"/>
    <col min="3335" max="3335" width="2.109375" style="1" bestFit="1" customWidth="1"/>
    <col min="3336" max="3336" width="5.44140625" style="1" customWidth="1"/>
    <col min="3337" max="3337" width="7.44140625" style="1" customWidth="1"/>
    <col min="3338" max="3338" width="8.5546875" style="1" customWidth="1"/>
    <col min="3339" max="3343" width="7.44140625" style="1" customWidth="1"/>
    <col min="3344" max="3586" width="9.109375" style="1"/>
    <col min="3587" max="3587" width="14.88671875" style="1" customWidth="1"/>
    <col min="3588" max="3588" width="23.5546875" style="1" customWidth="1"/>
    <col min="3589" max="3589" width="10.88671875" style="1" customWidth="1"/>
    <col min="3590" max="3590" width="5.44140625" style="1" customWidth="1"/>
    <col min="3591" max="3591" width="2.109375" style="1" bestFit="1" customWidth="1"/>
    <col min="3592" max="3592" width="5.44140625" style="1" customWidth="1"/>
    <col min="3593" max="3593" width="7.44140625" style="1" customWidth="1"/>
    <col min="3594" max="3594" width="8.5546875" style="1" customWidth="1"/>
    <col min="3595" max="3599" width="7.44140625" style="1" customWidth="1"/>
    <col min="3600" max="3842" width="9.109375" style="1"/>
    <col min="3843" max="3843" width="14.88671875" style="1" customWidth="1"/>
    <col min="3844" max="3844" width="23.5546875" style="1" customWidth="1"/>
    <col min="3845" max="3845" width="10.88671875" style="1" customWidth="1"/>
    <col min="3846" max="3846" width="5.44140625" style="1" customWidth="1"/>
    <col min="3847" max="3847" width="2.109375" style="1" bestFit="1" customWidth="1"/>
    <col min="3848" max="3848" width="5.44140625" style="1" customWidth="1"/>
    <col min="3849" max="3849" width="7.44140625" style="1" customWidth="1"/>
    <col min="3850" max="3850" width="8.5546875" style="1" customWidth="1"/>
    <col min="3851" max="3855" width="7.44140625" style="1" customWidth="1"/>
    <col min="3856" max="4098" width="9.109375" style="1"/>
    <col min="4099" max="4099" width="14.88671875" style="1" customWidth="1"/>
    <col min="4100" max="4100" width="23.5546875" style="1" customWidth="1"/>
    <col min="4101" max="4101" width="10.88671875" style="1" customWidth="1"/>
    <col min="4102" max="4102" width="5.44140625" style="1" customWidth="1"/>
    <col min="4103" max="4103" width="2.109375" style="1" bestFit="1" customWidth="1"/>
    <col min="4104" max="4104" width="5.44140625" style="1" customWidth="1"/>
    <col min="4105" max="4105" width="7.44140625" style="1" customWidth="1"/>
    <col min="4106" max="4106" width="8.5546875" style="1" customWidth="1"/>
    <col min="4107" max="4111" width="7.44140625" style="1" customWidth="1"/>
    <col min="4112" max="4354" width="9.109375" style="1"/>
    <col min="4355" max="4355" width="14.88671875" style="1" customWidth="1"/>
    <col min="4356" max="4356" width="23.5546875" style="1" customWidth="1"/>
    <col min="4357" max="4357" width="10.88671875" style="1" customWidth="1"/>
    <col min="4358" max="4358" width="5.44140625" style="1" customWidth="1"/>
    <col min="4359" max="4359" width="2.109375" style="1" bestFit="1" customWidth="1"/>
    <col min="4360" max="4360" width="5.44140625" style="1" customWidth="1"/>
    <col min="4361" max="4361" width="7.44140625" style="1" customWidth="1"/>
    <col min="4362" max="4362" width="8.5546875" style="1" customWidth="1"/>
    <col min="4363" max="4367" width="7.44140625" style="1" customWidth="1"/>
    <col min="4368" max="4610" width="9.109375" style="1"/>
    <col min="4611" max="4611" width="14.88671875" style="1" customWidth="1"/>
    <col min="4612" max="4612" width="23.5546875" style="1" customWidth="1"/>
    <col min="4613" max="4613" width="10.88671875" style="1" customWidth="1"/>
    <col min="4614" max="4614" width="5.44140625" style="1" customWidth="1"/>
    <col min="4615" max="4615" width="2.109375" style="1" bestFit="1" customWidth="1"/>
    <col min="4616" max="4616" width="5.44140625" style="1" customWidth="1"/>
    <col min="4617" max="4617" width="7.44140625" style="1" customWidth="1"/>
    <col min="4618" max="4618" width="8.5546875" style="1" customWidth="1"/>
    <col min="4619" max="4623" width="7.44140625" style="1" customWidth="1"/>
    <col min="4624" max="4866" width="9.109375" style="1"/>
    <col min="4867" max="4867" width="14.88671875" style="1" customWidth="1"/>
    <col min="4868" max="4868" width="23.5546875" style="1" customWidth="1"/>
    <col min="4869" max="4869" width="10.88671875" style="1" customWidth="1"/>
    <col min="4870" max="4870" width="5.44140625" style="1" customWidth="1"/>
    <col min="4871" max="4871" width="2.109375" style="1" bestFit="1" customWidth="1"/>
    <col min="4872" max="4872" width="5.44140625" style="1" customWidth="1"/>
    <col min="4873" max="4873" width="7.44140625" style="1" customWidth="1"/>
    <col min="4874" max="4874" width="8.5546875" style="1" customWidth="1"/>
    <col min="4875" max="4879" width="7.44140625" style="1" customWidth="1"/>
    <col min="4880" max="5122" width="9.109375" style="1"/>
    <col min="5123" max="5123" width="14.88671875" style="1" customWidth="1"/>
    <col min="5124" max="5124" width="23.5546875" style="1" customWidth="1"/>
    <col min="5125" max="5125" width="10.88671875" style="1" customWidth="1"/>
    <col min="5126" max="5126" width="5.44140625" style="1" customWidth="1"/>
    <col min="5127" max="5127" width="2.109375" style="1" bestFit="1" customWidth="1"/>
    <col min="5128" max="5128" width="5.44140625" style="1" customWidth="1"/>
    <col min="5129" max="5129" width="7.44140625" style="1" customWidth="1"/>
    <col min="5130" max="5130" width="8.5546875" style="1" customWidth="1"/>
    <col min="5131" max="5135" width="7.44140625" style="1" customWidth="1"/>
    <col min="5136" max="5378" width="9.109375" style="1"/>
    <col min="5379" max="5379" width="14.88671875" style="1" customWidth="1"/>
    <col min="5380" max="5380" width="23.5546875" style="1" customWidth="1"/>
    <col min="5381" max="5381" width="10.88671875" style="1" customWidth="1"/>
    <col min="5382" max="5382" width="5.44140625" style="1" customWidth="1"/>
    <col min="5383" max="5383" width="2.109375" style="1" bestFit="1" customWidth="1"/>
    <col min="5384" max="5384" width="5.44140625" style="1" customWidth="1"/>
    <col min="5385" max="5385" width="7.44140625" style="1" customWidth="1"/>
    <col min="5386" max="5386" width="8.5546875" style="1" customWidth="1"/>
    <col min="5387" max="5391" width="7.44140625" style="1" customWidth="1"/>
    <col min="5392" max="5634" width="9.109375" style="1"/>
    <col min="5635" max="5635" width="14.88671875" style="1" customWidth="1"/>
    <col min="5636" max="5636" width="23.5546875" style="1" customWidth="1"/>
    <col min="5637" max="5637" width="10.88671875" style="1" customWidth="1"/>
    <col min="5638" max="5638" width="5.44140625" style="1" customWidth="1"/>
    <col min="5639" max="5639" width="2.109375" style="1" bestFit="1" customWidth="1"/>
    <col min="5640" max="5640" width="5.44140625" style="1" customWidth="1"/>
    <col min="5641" max="5641" width="7.44140625" style="1" customWidth="1"/>
    <col min="5642" max="5642" width="8.5546875" style="1" customWidth="1"/>
    <col min="5643" max="5647" width="7.44140625" style="1" customWidth="1"/>
    <col min="5648" max="5890" width="9.109375" style="1"/>
    <col min="5891" max="5891" width="14.88671875" style="1" customWidth="1"/>
    <col min="5892" max="5892" width="23.5546875" style="1" customWidth="1"/>
    <col min="5893" max="5893" width="10.88671875" style="1" customWidth="1"/>
    <col min="5894" max="5894" width="5.44140625" style="1" customWidth="1"/>
    <col min="5895" max="5895" width="2.109375" style="1" bestFit="1" customWidth="1"/>
    <col min="5896" max="5896" width="5.44140625" style="1" customWidth="1"/>
    <col min="5897" max="5897" width="7.44140625" style="1" customWidth="1"/>
    <col min="5898" max="5898" width="8.5546875" style="1" customWidth="1"/>
    <col min="5899" max="5903" width="7.44140625" style="1" customWidth="1"/>
    <col min="5904" max="6146" width="9.109375" style="1"/>
    <col min="6147" max="6147" width="14.88671875" style="1" customWidth="1"/>
    <col min="6148" max="6148" width="23.5546875" style="1" customWidth="1"/>
    <col min="6149" max="6149" width="10.88671875" style="1" customWidth="1"/>
    <col min="6150" max="6150" width="5.44140625" style="1" customWidth="1"/>
    <col min="6151" max="6151" width="2.109375" style="1" bestFit="1" customWidth="1"/>
    <col min="6152" max="6152" width="5.44140625" style="1" customWidth="1"/>
    <col min="6153" max="6153" width="7.44140625" style="1" customWidth="1"/>
    <col min="6154" max="6154" width="8.5546875" style="1" customWidth="1"/>
    <col min="6155" max="6159" width="7.44140625" style="1" customWidth="1"/>
    <col min="6160" max="6402" width="9.109375" style="1"/>
    <col min="6403" max="6403" width="14.88671875" style="1" customWidth="1"/>
    <col min="6404" max="6404" width="23.5546875" style="1" customWidth="1"/>
    <col min="6405" max="6405" width="10.88671875" style="1" customWidth="1"/>
    <col min="6406" max="6406" width="5.44140625" style="1" customWidth="1"/>
    <col min="6407" max="6407" width="2.109375" style="1" bestFit="1" customWidth="1"/>
    <col min="6408" max="6408" width="5.44140625" style="1" customWidth="1"/>
    <col min="6409" max="6409" width="7.44140625" style="1" customWidth="1"/>
    <col min="6410" max="6410" width="8.5546875" style="1" customWidth="1"/>
    <col min="6411" max="6415" width="7.44140625" style="1" customWidth="1"/>
    <col min="6416" max="6658" width="9.109375" style="1"/>
    <col min="6659" max="6659" width="14.88671875" style="1" customWidth="1"/>
    <col min="6660" max="6660" width="23.5546875" style="1" customWidth="1"/>
    <col min="6661" max="6661" width="10.88671875" style="1" customWidth="1"/>
    <col min="6662" max="6662" width="5.44140625" style="1" customWidth="1"/>
    <col min="6663" max="6663" width="2.109375" style="1" bestFit="1" customWidth="1"/>
    <col min="6664" max="6664" width="5.44140625" style="1" customWidth="1"/>
    <col min="6665" max="6665" width="7.44140625" style="1" customWidth="1"/>
    <col min="6666" max="6666" width="8.5546875" style="1" customWidth="1"/>
    <col min="6667" max="6671" width="7.44140625" style="1" customWidth="1"/>
    <col min="6672" max="6914" width="9.109375" style="1"/>
    <col min="6915" max="6915" width="14.88671875" style="1" customWidth="1"/>
    <col min="6916" max="6916" width="23.5546875" style="1" customWidth="1"/>
    <col min="6917" max="6917" width="10.88671875" style="1" customWidth="1"/>
    <col min="6918" max="6918" width="5.44140625" style="1" customWidth="1"/>
    <col min="6919" max="6919" width="2.109375" style="1" bestFit="1" customWidth="1"/>
    <col min="6920" max="6920" width="5.44140625" style="1" customWidth="1"/>
    <col min="6921" max="6921" width="7.44140625" style="1" customWidth="1"/>
    <col min="6922" max="6922" width="8.5546875" style="1" customWidth="1"/>
    <col min="6923" max="6927" width="7.44140625" style="1" customWidth="1"/>
    <col min="6928" max="7170" width="9.109375" style="1"/>
    <col min="7171" max="7171" width="14.88671875" style="1" customWidth="1"/>
    <col min="7172" max="7172" width="23.5546875" style="1" customWidth="1"/>
    <col min="7173" max="7173" width="10.88671875" style="1" customWidth="1"/>
    <col min="7174" max="7174" width="5.44140625" style="1" customWidth="1"/>
    <col min="7175" max="7175" width="2.109375" style="1" bestFit="1" customWidth="1"/>
    <col min="7176" max="7176" width="5.44140625" style="1" customWidth="1"/>
    <col min="7177" max="7177" width="7.44140625" style="1" customWidth="1"/>
    <col min="7178" max="7178" width="8.5546875" style="1" customWidth="1"/>
    <col min="7179" max="7183" width="7.44140625" style="1" customWidth="1"/>
    <col min="7184" max="7426" width="9.109375" style="1"/>
    <col min="7427" max="7427" width="14.88671875" style="1" customWidth="1"/>
    <col min="7428" max="7428" width="23.5546875" style="1" customWidth="1"/>
    <col min="7429" max="7429" width="10.88671875" style="1" customWidth="1"/>
    <col min="7430" max="7430" width="5.44140625" style="1" customWidth="1"/>
    <col min="7431" max="7431" width="2.109375" style="1" bestFit="1" customWidth="1"/>
    <col min="7432" max="7432" width="5.44140625" style="1" customWidth="1"/>
    <col min="7433" max="7433" width="7.44140625" style="1" customWidth="1"/>
    <col min="7434" max="7434" width="8.5546875" style="1" customWidth="1"/>
    <col min="7435" max="7439" width="7.44140625" style="1" customWidth="1"/>
    <col min="7440" max="7682" width="9.109375" style="1"/>
    <col min="7683" max="7683" width="14.88671875" style="1" customWidth="1"/>
    <col min="7684" max="7684" width="23.5546875" style="1" customWidth="1"/>
    <col min="7685" max="7685" width="10.88671875" style="1" customWidth="1"/>
    <col min="7686" max="7686" width="5.44140625" style="1" customWidth="1"/>
    <col min="7687" max="7687" width="2.109375" style="1" bestFit="1" customWidth="1"/>
    <col min="7688" max="7688" width="5.44140625" style="1" customWidth="1"/>
    <col min="7689" max="7689" width="7.44140625" style="1" customWidth="1"/>
    <col min="7690" max="7690" width="8.5546875" style="1" customWidth="1"/>
    <col min="7691" max="7695" width="7.44140625" style="1" customWidth="1"/>
    <col min="7696" max="7938" width="9.109375" style="1"/>
    <col min="7939" max="7939" width="14.88671875" style="1" customWidth="1"/>
    <col min="7940" max="7940" width="23.5546875" style="1" customWidth="1"/>
    <col min="7941" max="7941" width="10.88671875" style="1" customWidth="1"/>
    <col min="7942" max="7942" width="5.44140625" style="1" customWidth="1"/>
    <col min="7943" max="7943" width="2.109375" style="1" bestFit="1" customWidth="1"/>
    <col min="7944" max="7944" width="5.44140625" style="1" customWidth="1"/>
    <col min="7945" max="7945" width="7.44140625" style="1" customWidth="1"/>
    <col min="7946" max="7946" width="8.5546875" style="1" customWidth="1"/>
    <col min="7947" max="7951" width="7.44140625" style="1" customWidth="1"/>
    <col min="7952" max="8194" width="9.109375" style="1"/>
    <col min="8195" max="8195" width="14.88671875" style="1" customWidth="1"/>
    <col min="8196" max="8196" width="23.5546875" style="1" customWidth="1"/>
    <col min="8197" max="8197" width="10.88671875" style="1" customWidth="1"/>
    <col min="8198" max="8198" width="5.44140625" style="1" customWidth="1"/>
    <col min="8199" max="8199" width="2.109375" style="1" bestFit="1" customWidth="1"/>
    <col min="8200" max="8200" width="5.44140625" style="1" customWidth="1"/>
    <col min="8201" max="8201" width="7.44140625" style="1" customWidth="1"/>
    <col min="8202" max="8202" width="8.5546875" style="1" customWidth="1"/>
    <col min="8203" max="8207" width="7.44140625" style="1" customWidth="1"/>
    <col min="8208" max="8450" width="9.109375" style="1"/>
    <col min="8451" max="8451" width="14.88671875" style="1" customWidth="1"/>
    <col min="8452" max="8452" width="23.5546875" style="1" customWidth="1"/>
    <col min="8453" max="8453" width="10.88671875" style="1" customWidth="1"/>
    <col min="8454" max="8454" width="5.44140625" style="1" customWidth="1"/>
    <col min="8455" max="8455" width="2.109375" style="1" bestFit="1" customWidth="1"/>
    <col min="8456" max="8456" width="5.44140625" style="1" customWidth="1"/>
    <col min="8457" max="8457" width="7.44140625" style="1" customWidth="1"/>
    <col min="8458" max="8458" width="8.5546875" style="1" customWidth="1"/>
    <col min="8459" max="8463" width="7.44140625" style="1" customWidth="1"/>
    <col min="8464" max="8706" width="9.109375" style="1"/>
    <col min="8707" max="8707" width="14.88671875" style="1" customWidth="1"/>
    <col min="8708" max="8708" width="23.5546875" style="1" customWidth="1"/>
    <col min="8709" max="8709" width="10.88671875" style="1" customWidth="1"/>
    <col min="8710" max="8710" width="5.44140625" style="1" customWidth="1"/>
    <col min="8711" max="8711" width="2.109375" style="1" bestFit="1" customWidth="1"/>
    <col min="8712" max="8712" width="5.44140625" style="1" customWidth="1"/>
    <col min="8713" max="8713" width="7.44140625" style="1" customWidth="1"/>
    <col min="8714" max="8714" width="8.5546875" style="1" customWidth="1"/>
    <col min="8715" max="8719" width="7.44140625" style="1" customWidth="1"/>
    <col min="8720" max="8962" width="9.109375" style="1"/>
    <col min="8963" max="8963" width="14.88671875" style="1" customWidth="1"/>
    <col min="8964" max="8964" width="23.5546875" style="1" customWidth="1"/>
    <col min="8965" max="8965" width="10.88671875" style="1" customWidth="1"/>
    <col min="8966" max="8966" width="5.44140625" style="1" customWidth="1"/>
    <col min="8967" max="8967" width="2.109375" style="1" bestFit="1" customWidth="1"/>
    <col min="8968" max="8968" width="5.44140625" style="1" customWidth="1"/>
    <col min="8969" max="8969" width="7.44140625" style="1" customWidth="1"/>
    <col min="8970" max="8970" width="8.5546875" style="1" customWidth="1"/>
    <col min="8971" max="8975" width="7.44140625" style="1" customWidth="1"/>
    <col min="8976" max="9218" width="9.109375" style="1"/>
    <col min="9219" max="9219" width="14.88671875" style="1" customWidth="1"/>
    <col min="9220" max="9220" width="23.5546875" style="1" customWidth="1"/>
    <col min="9221" max="9221" width="10.88671875" style="1" customWidth="1"/>
    <col min="9222" max="9222" width="5.44140625" style="1" customWidth="1"/>
    <col min="9223" max="9223" width="2.109375" style="1" bestFit="1" customWidth="1"/>
    <col min="9224" max="9224" width="5.44140625" style="1" customWidth="1"/>
    <col min="9225" max="9225" width="7.44140625" style="1" customWidth="1"/>
    <col min="9226" max="9226" width="8.5546875" style="1" customWidth="1"/>
    <col min="9227" max="9231" width="7.44140625" style="1" customWidth="1"/>
    <col min="9232" max="9474" width="9.109375" style="1"/>
    <col min="9475" max="9475" width="14.88671875" style="1" customWidth="1"/>
    <col min="9476" max="9476" width="23.5546875" style="1" customWidth="1"/>
    <col min="9477" max="9477" width="10.88671875" style="1" customWidth="1"/>
    <col min="9478" max="9478" width="5.44140625" style="1" customWidth="1"/>
    <col min="9479" max="9479" width="2.109375" style="1" bestFit="1" customWidth="1"/>
    <col min="9480" max="9480" width="5.44140625" style="1" customWidth="1"/>
    <col min="9481" max="9481" width="7.44140625" style="1" customWidth="1"/>
    <col min="9482" max="9482" width="8.5546875" style="1" customWidth="1"/>
    <col min="9483" max="9487" width="7.44140625" style="1" customWidth="1"/>
    <col min="9488" max="9730" width="9.109375" style="1"/>
    <col min="9731" max="9731" width="14.88671875" style="1" customWidth="1"/>
    <col min="9732" max="9732" width="23.5546875" style="1" customWidth="1"/>
    <col min="9733" max="9733" width="10.88671875" style="1" customWidth="1"/>
    <col min="9734" max="9734" width="5.44140625" style="1" customWidth="1"/>
    <col min="9735" max="9735" width="2.109375" style="1" bestFit="1" customWidth="1"/>
    <col min="9736" max="9736" width="5.44140625" style="1" customWidth="1"/>
    <col min="9737" max="9737" width="7.44140625" style="1" customWidth="1"/>
    <col min="9738" max="9738" width="8.5546875" style="1" customWidth="1"/>
    <col min="9739" max="9743" width="7.44140625" style="1" customWidth="1"/>
    <col min="9744" max="9986" width="9.109375" style="1"/>
    <col min="9987" max="9987" width="14.88671875" style="1" customWidth="1"/>
    <col min="9988" max="9988" width="23.5546875" style="1" customWidth="1"/>
    <col min="9989" max="9989" width="10.88671875" style="1" customWidth="1"/>
    <col min="9990" max="9990" width="5.44140625" style="1" customWidth="1"/>
    <col min="9991" max="9991" width="2.109375" style="1" bestFit="1" customWidth="1"/>
    <col min="9992" max="9992" width="5.44140625" style="1" customWidth="1"/>
    <col min="9993" max="9993" width="7.44140625" style="1" customWidth="1"/>
    <col min="9994" max="9994" width="8.5546875" style="1" customWidth="1"/>
    <col min="9995" max="9999" width="7.44140625" style="1" customWidth="1"/>
    <col min="10000" max="10242" width="9.109375" style="1"/>
    <col min="10243" max="10243" width="14.88671875" style="1" customWidth="1"/>
    <col min="10244" max="10244" width="23.5546875" style="1" customWidth="1"/>
    <col min="10245" max="10245" width="10.88671875" style="1" customWidth="1"/>
    <col min="10246" max="10246" width="5.44140625" style="1" customWidth="1"/>
    <col min="10247" max="10247" width="2.109375" style="1" bestFit="1" customWidth="1"/>
    <col min="10248" max="10248" width="5.44140625" style="1" customWidth="1"/>
    <col min="10249" max="10249" width="7.44140625" style="1" customWidth="1"/>
    <col min="10250" max="10250" width="8.5546875" style="1" customWidth="1"/>
    <col min="10251" max="10255" width="7.44140625" style="1" customWidth="1"/>
    <col min="10256" max="10498" width="9.109375" style="1"/>
    <col min="10499" max="10499" width="14.88671875" style="1" customWidth="1"/>
    <col min="10500" max="10500" width="23.5546875" style="1" customWidth="1"/>
    <col min="10501" max="10501" width="10.88671875" style="1" customWidth="1"/>
    <col min="10502" max="10502" width="5.44140625" style="1" customWidth="1"/>
    <col min="10503" max="10503" width="2.109375" style="1" bestFit="1" customWidth="1"/>
    <col min="10504" max="10504" width="5.44140625" style="1" customWidth="1"/>
    <col min="10505" max="10505" width="7.44140625" style="1" customWidth="1"/>
    <col min="10506" max="10506" width="8.5546875" style="1" customWidth="1"/>
    <col min="10507" max="10511" width="7.44140625" style="1" customWidth="1"/>
    <col min="10512" max="10754" width="9.109375" style="1"/>
    <col min="10755" max="10755" width="14.88671875" style="1" customWidth="1"/>
    <col min="10756" max="10756" width="23.5546875" style="1" customWidth="1"/>
    <col min="10757" max="10757" width="10.88671875" style="1" customWidth="1"/>
    <col min="10758" max="10758" width="5.44140625" style="1" customWidth="1"/>
    <col min="10759" max="10759" width="2.109375" style="1" bestFit="1" customWidth="1"/>
    <col min="10760" max="10760" width="5.44140625" style="1" customWidth="1"/>
    <col min="10761" max="10761" width="7.44140625" style="1" customWidth="1"/>
    <col min="10762" max="10762" width="8.5546875" style="1" customWidth="1"/>
    <col min="10763" max="10767" width="7.44140625" style="1" customWidth="1"/>
    <col min="10768" max="11010" width="9.109375" style="1"/>
    <col min="11011" max="11011" width="14.88671875" style="1" customWidth="1"/>
    <col min="11012" max="11012" width="23.5546875" style="1" customWidth="1"/>
    <col min="11013" max="11013" width="10.88671875" style="1" customWidth="1"/>
    <col min="11014" max="11014" width="5.44140625" style="1" customWidth="1"/>
    <col min="11015" max="11015" width="2.109375" style="1" bestFit="1" customWidth="1"/>
    <col min="11016" max="11016" width="5.44140625" style="1" customWidth="1"/>
    <col min="11017" max="11017" width="7.44140625" style="1" customWidth="1"/>
    <col min="11018" max="11018" width="8.5546875" style="1" customWidth="1"/>
    <col min="11019" max="11023" width="7.44140625" style="1" customWidth="1"/>
    <col min="11024" max="11266" width="9.109375" style="1"/>
    <col min="11267" max="11267" width="14.88671875" style="1" customWidth="1"/>
    <col min="11268" max="11268" width="23.5546875" style="1" customWidth="1"/>
    <col min="11269" max="11269" width="10.88671875" style="1" customWidth="1"/>
    <col min="11270" max="11270" width="5.44140625" style="1" customWidth="1"/>
    <col min="11271" max="11271" width="2.109375" style="1" bestFit="1" customWidth="1"/>
    <col min="11272" max="11272" width="5.44140625" style="1" customWidth="1"/>
    <col min="11273" max="11273" width="7.44140625" style="1" customWidth="1"/>
    <col min="11274" max="11274" width="8.5546875" style="1" customWidth="1"/>
    <col min="11275" max="11279" width="7.44140625" style="1" customWidth="1"/>
    <col min="11280" max="11522" width="9.109375" style="1"/>
    <col min="11523" max="11523" width="14.88671875" style="1" customWidth="1"/>
    <col min="11524" max="11524" width="23.5546875" style="1" customWidth="1"/>
    <col min="11525" max="11525" width="10.88671875" style="1" customWidth="1"/>
    <col min="11526" max="11526" width="5.44140625" style="1" customWidth="1"/>
    <col min="11527" max="11527" width="2.109375" style="1" bestFit="1" customWidth="1"/>
    <col min="11528" max="11528" width="5.44140625" style="1" customWidth="1"/>
    <col min="11529" max="11529" width="7.44140625" style="1" customWidth="1"/>
    <col min="11530" max="11530" width="8.5546875" style="1" customWidth="1"/>
    <col min="11531" max="11535" width="7.44140625" style="1" customWidth="1"/>
    <col min="11536" max="11778" width="9.109375" style="1"/>
    <col min="11779" max="11779" width="14.88671875" style="1" customWidth="1"/>
    <col min="11780" max="11780" width="23.5546875" style="1" customWidth="1"/>
    <col min="11781" max="11781" width="10.88671875" style="1" customWidth="1"/>
    <col min="11782" max="11782" width="5.44140625" style="1" customWidth="1"/>
    <col min="11783" max="11783" width="2.109375" style="1" bestFit="1" customWidth="1"/>
    <col min="11784" max="11784" width="5.44140625" style="1" customWidth="1"/>
    <col min="11785" max="11785" width="7.44140625" style="1" customWidth="1"/>
    <col min="11786" max="11786" width="8.5546875" style="1" customWidth="1"/>
    <col min="11787" max="11791" width="7.44140625" style="1" customWidth="1"/>
    <col min="11792" max="12034" width="9.109375" style="1"/>
    <col min="12035" max="12035" width="14.88671875" style="1" customWidth="1"/>
    <col min="12036" max="12036" width="23.5546875" style="1" customWidth="1"/>
    <col min="12037" max="12037" width="10.88671875" style="1" customWidth="1"/>
    <col min="12038" max="12038" width="5.44140625" style="1" customWidth="1"/>
    <col min="12039" max="12039" width="2.109375" style="1" bestFit="1" customWidth="1"/>
    <col min="12040" max="12040" width="5.44140625" style="1" customWidth="1"/>
    <col min="12041" max="12041" width="7.44140625" style="1" customWidth="1"/>
    <col min="12042" max="12042" width="8.5546875" style="1" customWidth="1"/>
    <col min="12043" max="12047" width="7.44140625" style="1" customWidth="1"/>
    <col min="12048" max="12290" width="9.109375" style="1"/>
    <col min="12291" max="12291" width="14.88671875" style="1" customWidth="1"/>
    <col min="12292" max="12292" width="23.5546875" style="1" customWidth="1"/>
    <col min="12293" max="12293" width="10.88671875" style="1" customWidth="1"/>
    <col min="12294" max="12294" width="5.44140625" style="1" customWidth="1"/>
    <col min="12295" max="12295" width="2.109375" style="1" bestFit="1" customWidth="1"/>
    <col min="12296" max="12296" width="5.44140625" style="1" customWidth="1"/>
    <col min="12297" max="12297" width="7.44140625" style="1" customWidth="1"/>
    <col min="12298" max="12298" width="8.5546875" style="1" customWidth="1"/>
    <col min="12299" max="12303" width="7.44140625" style="1" customWidth="1"/>
    <col min="12304" max="12546" width="9.109375" style="1"/>
    <col min="12547" max="12547" width="14.88671875" style="1" customWidth="1"/>
    <col min="12548" max="12548" width="23.5546875" style="1" customWidth="1"/>
    <col min="12549" max="12549" width="10.88671875" style="1" customWidth="1"/>
    <col min="12550" max="12550" width="5.44140625" style="1" customWidth="1"/>
    <col min="12551" max="12551" width="2.109375" style="1" bestFit="1" customWidth="1"/>
    <col min="12552" max="12552" width="5.44140625" style="1" customWidth="1"/>
    <col min="12553" max="12553" width="7.44140625" style="1" customWidth="1"/>
    <col min="12554" max="12554" width="8.5546875" style="1" customWidth="1"/>
    <col min="12555" max="12559" width="7.44140625" style="1" customWidth="1"/>
    <col min="12560" max="12802" width="9.109375" style="1"/>
    <col min="12803" max="12803" width="14.88671875" style="1" customWidth="1"/>
    <col min="12804" max="12804" width="23.5546875" style="1" customWidth="1"/>
    <col min="12805" max="12805" width="10.88671875" style="1" customWidth="1"/>
    <col min="12806" max="12806" width="5.44140625" style="1" customWidth="1"/>
    <col min="12807" max="12807" width="2.109375" style="1" bestFit="1" customWidth="1"/>
    <col min="12808" max="12808" width="5.44140625" style="1" customWidth="1"/>
    <col min="12809" max="12809" width="7.44140625" style="1" customWidth="1"/>
    <col min="12810" max="12810" width="8.5546875" style="1" customWidth="1"/>
    <col min="12811" max="12815" width="7.44140625" style="1" customWidth="1"/>
    <col min="12816" max="13058" width="9.109375" style="1"/>
    <col min="13059" max="13059" width="14.88671875" style="1" customWidth="1"/>
    <col min="13060" max="13060" width="23.5546875" style="1" customWidth="1"/>
    <col min="13061" max="13061" width="10.88671875" style="1" customWidth="1"/>
    <col min="13062" max="13062" width="5.44140625" style="1" customWidth="1"/>
    <col min="13063" max="13063" width="2.109375" style="1" bestFit="1" customWidth="1"/>
    <col min="13064" max="13064" width="5.44140625" style="1" customWidth="1"/>
    <col min="13065" max="13065" width="7.44140625" style="1" customWidth="1"/>
    <col min="13066" max="13066" width="8.5546875" style="1" customWidth="1"/>
    <col min="13067" max="13071" width="7.44140625" style="1" customWidth="1"/>
    <col min="13072" max="13314" width="9.109375" style="1"/>
    <col min="13315" max="13315" width="14.88671875" style="1" customWidth="1"/>
    <col min="13316" max="13316" width="23.5546875" style="1" customWidth="1"/>
    <col min="13317" max="13317" width="10.88671875" style="1" customWidth="1"/>
    <col min="13318" max="13318" width="5.44140625" style="1" customWidth="1"/>
    <col min="13319" max="13319" width="2.109375" style="1" bestFit="1" customWidth="1"/>
    <col min="13320" max="13320" width="5.44140625" style="1" customWidth="1"/>
    <col min="13321" max="13321" width="7.44140625" style="1" customWidth="1"/>
    <col min="13322" max="13322" width="8.5546875" style="1" customWidth="1"/>
    <col min="13323" max="13327" width="7.44140625" style="1" customWidth="1"/>
    <col min="13328" max="13570" width="9.109375" style="1"/>
    <col min="13571" max="13571" width="14.88671875" style="1" customWidth="1"/>
    <col min="13572" max="13572" width="23.5546875" style="1" customWidth="1"/>
    <col min="13573" max="13573" width="10.88671875" style="1" customWidth="1"/>
    <col min="13574" max="13574" width="5.44140625" style="1" customWidth="1"/>
    <col min="13575" max="13575" width="2.109375" style="1" bestFit="1" customWidth="1"/>
    <col min="13576" max="13576" width="5.44140625" style="1" customWidth="1"/>
    <col min="13577" max="13577" width="7.44140625" style="1" customWidth="1"/>
    <col min="13578" max="13578" width="8.5546875" style="1" customWidth="1"/>
    <col min="13579" max="13583" width="7.44140625" style="1" customWidth="1"/>
    <col min="13584" max="13826" width="9.109375" style="1"/>
    <col min="13827" max="13827" width="14.88671875" style="1" customWidth="1"/>
    <col min="13828" max="13828" width="23.5546875" style="1" customWidth="1"/>
    <col min="13829" max="13829" width="10.88671875" style="1" customWidth="1"/>
    <col min="13830" max="13830" width="5.44140625" style="1" customWidth="1"/>
    <col min="13831" max="13831" width="2.109375" style="1" bestFit="1" customWidth="1"/>
    <col min="13832" max="13832" width="5.44140625" style="1" customWidth="1"/>
    <col min="13833" max="13833" width="7.44140625" style="1" customWidth="1"/>
    <col min="13834" max="13834" width="8.5546875" style="1" customWidth="1"/>
    <col min="13835" max="13839" width="7.44140625" style="1" customWidth="1"/>
    <col min="13840" max="14082" width="9.109375" style="1"/>
    <col min="14083" max="14083" width="14.88671875" style="1" customWidth="1"/>
    <col min="14084" max="14084" width="23.5546875" style="1" customWidth="1"/>
    <col min="14085" max="14085" width="10.88671875" style="1" customWidth="1"/>
    <col min="14086" max="14086" width="5.44140625" style="1" customWidth="1"/>
    <col min="14087" max="14087" width="2.109375" style="1" bestFit="1" customWidth="1"/>
    <col min="14088" max="14088" width="5.44140625" style="1" customWidth="1"/>
    <col min="14089" max="14089" width="7.44140625" style="1" customWidth="1"/>
    <col min="14090" max="14090" width="8.5546875" style="1" customWidth="1"/>
    <col min="14091" max="14095" width="7.44140625" style="1" customWidth="1"/>
    <col min="14096" max="14338" width="9.109375" style="1"/>
    <col min="14339" max="14339" width="14.88671875" style="1" customWidth="1"/>
    <col min="14340" max="14340" width="23.5546875" style="1" customWidth="1"/>
    <col min="14341" max="14341" width="10.88671875" style="1" customWidth="1"/>
    <col min="14342" max="14342" width="5.44140625" style="1" customWidth="1"/>
    <col min="14343" max="14343" width="2.109375" style="1" bestFit="1" customWidth="1"/>
    <col min="14344" max="14344" width="5.44140625" style="1" customWidth="1"/>
    <col min="14345" max="14345" width="7.44140625" style="1" customWidth="1"/>
    <col min="14346" max="14346" width="8.5546875" style="1" customWidth="1"/>
    <col min="14347" max="14351" width="7.44140625" style="1" customWidth="1"/>
    <col min="14352" max="14594" width="9.109375" style="1"/>
    <col min="14595" max="14595" width="14.88671875" style="1" customWidth="1"/>
    <col min="14596" max="14596" width="23.5546875" style="1" customWidth="1"/>
    <col min="14597" max="14597" width="10.88671875" style="1" customWidth="1"/>
    <col min="14598" max="14598" width="5.44140625" style="1" customWidth="1"/>
    <col min="14599" max="14599" width="2.109375" style="1" bestFit="1" customWidth="1"/>
    <col min="14600" max="14600" width="5.44140625" style="1" customWidth="1"/>
    <col min="14601" max="14601" width="7.44140625" style="1" customWidth="1"/>
    <col min="14602" max="14602" width="8.5546875" style="1" customWidth="1"/>
    <col min="14603" max="14607" width="7.44140625" style="1" customWidth="1"/>
    <col min="14608" max="14850" width="9.109375" style="1"/>
    <col min="14851" max="14851" width="14.88671875" style="1" customWidth="1"/>
    <col min="14852" max="14852" width="23.5546875" style="1" customWidth="1"/>
    <col min="14853" max="14853" width="10.88671875" style="1" customWidth="1"/>
    <col min="14854" max="14854" width="5.44140625" style="1" customWidth="1"/>
    <col min="14855" max="14855" width="2.109375" style="1" bestFit="1" customWidth="1"/>
    <col min="14856" max="14856" width="5.44140625" style="1" customWidth="1"/>
    <col min="14857" max="14857" width="7.44140625" style="1" customWidth="1"/>
    <col min="14858" max="14858" width="8.5546875" style="1" customWidth="1"/>
    <col min="14859" max="14863" width="7.44140625" style="1" customWidth="1"/>
    <col min="14864" max="15106" width="9.109375" style="1"/>
    <col min="15107" max="15107" width="14.88671875" style="1" customWidth="1"/>
    <col min="15108" max="15108" width="23.5546875" style="1" customWidth="1"/>
    <col min="15109" max="15109" width="10.88671875" style="1" customWidth="1"/>
    <col min="15110" max="15110" width="5.44140625" style="1" customWidth="1"/>
    <col min="15111" max="15111" width="2.109375" style="1" bestFit="1" customWidth="1"/>
    <col min="15112" max="15112" width="5.44140625" style="1" customWidth="1"/>
    <col min="15113" max="15113" width="7.44140625" style="1" customWidth="1"/>
    <col min="15114" max="15114" width="8.5546875" style="1" customWidth="1"/>
    <col min="15115" max="15119" width="7.44140625" style="1" customWidth="1"/>
    <col min="15120" max="15362" width="9.109375" style="1"/>
    <col min="15363" max="15363" width="14.88671875" style="1" customWidth="1"/>
    <col min="15364" max="15364" width="23.5546875" style="1" customWidth="1"/>
    <col min="15365" max="15365" width="10.88671875" style="1" customWidth="1"/>
    <col min="15366" max="15366" width="5.44140625" style="1" customWidth="1"/>
    <col min="15367" max="15367" width="2.109375" style="1" bestFit="1" customWidth="1"/>
    <col min="15368" max="15368" width="5.44140625" style="1" customWidth="1"/>
    <col min="15369" max="15369" width="7.44140625" style="1" customWidth="1"/>
    <col min="15370" max="15370" width="8.5546875" style="1" customWidth="1"/>
    <col min="15371" max="15375" width="7.44140625" style="1" customWidth="1"/>
    <col min="15376" max="15618" width="9.109375" style="1"/>
    <col min="15619" max="15619" width="14.88671875" style="1" customWidth="1"/>
    <col min="15620" max="15620" width="23.5546875" style="1" customWidth="1"/>
    <col min="15621" max="15621" width="10.88671875" style="1" customWidth="1"/>
    <col min="15622" max="15622" width="5.44140625" style="1" customWidth="1"/>
    <col min="15623" max="15623" width="2.109375" style="1" bestFit="1" customWidth="1"/>
    <col min="15624" max="15624" width="5.44140625" style="1" customWidth="1"/>
    <col min="15625" max="15625" width="7.44140625" style="1" customWidth="1"/>
    <col min="15626" max="15626" width="8.5546875" style="1" customWidth="1"/>
    <col min="15627" max="15631" width="7.44140625" style="1" customWidth="1"/>
    <col min="15632" max="15874" width="9.109375" style="1"/>
    <col min="15875" max="15875" width="14.88671875" style="1" customWidth="1"/>
    <col min="15876" max="15876" width="23.5546875" style="1" customWidth="1"/>
    <col min="15877" max="15877" width="10.88671875" style="1" customWidth="1"/>
    <col min="15878" max="15878" width="5.44140625" style="1" customWidth="1"/>
    <col min="15879" max="15879" width="2.109375" style="1" bestFit="1" customWidth="1"/>
    <col min="15880" max="15880" width="5.44140625" style="1" customWidth="1"/>
    <col min="15881" max="15881" width="7.44140625" style="1" customWidth="1"/>
    <col min="15882" max="15882" width="8.5546875" style="1" customWidth="1"/>
    <col min="15883" max="15887" width="7.44140625" style="1" customWidth="1"/>
    <col min="15888" max="16130" width="9.109375" style="1"/>
    <col min="16131" max="16131" width="14.88671875" style="1" customWidth="1"/>
    <col min="16132" max="16132" width="23.5546875" style="1" customWidth="1"/>
    <col min="16133" max="16133" width="10.88671875" style="1" customWidth="1"/>
    <col min="16134" max="16134" width="5.44140625" style="1" customWidth="1"/>
    <col min="16135" max="16135" width="2.109375" style="1" bestFit="1" customWidth="1"/>
    <col min="16136" max="16136" width="5.44140625" style="1" customWidth="1"/>
    <col min="16137" max="16137" width="7.44140625" style="1" customWidth="1"/>
    <col min="16138" max="16138" width="8.5546875" style="1" customWidth="1"/>
    <col min="16139" max="16143" width="7.44140625" style="1" customWidth="1"/>
    <col min="16144" max="16384" width="9.109375" style="1"/>
  </cols>
  <sheetData>
    <row r="1" spans="1:19" ht="16.5" customHeight="1" x14ac:dyDescent="0.6">
      <c r="A1" s="3" t="s">
        <v>47</v>
      </c>
      <c r="B1" s="3"/>
      <c r="C1" s="3" t="s">
        <v>0</v>
      </c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9.5" customHeight="1" x14ac:dyDescent="0.6">
      <c r="A2" s="3" t="s">
        <v>0</v>
      </c>
      <c r="B2" s="3"/>
    </row>
    <row r="3" spans="1:19" s="23" customFormat="1" ht="16.5" customHeight="1" x14ac:dyDescent="0.55000000000000004">
      <c r="A3" s="28" t="s">
        <v>49</v>
      </c>
      <c r="B3" s="28"/>
      <c r="I3" s="22"/>
      <c r="J3" s="22"/>
      <c r="K3" s="22"/>
      <c r="L3" s="35"/>
      <c r="M3" s="22"/>
      <c r="N3" s="22"/>
      <c r="O3" s="22"/>
      <c r="S3" s="40"/>
    </row>
    <row r="4" spans="1:19" s="23" customFormat="1" ht="16.5" customHeight="1" x14ac:dyDescent="0.55000000000000004">
      <c r="A4" s="23" t="s">
        <v>2</v>
      </c>
      <c r="I4" s="22"/>
      <c r="J4" s="22"/>
      <c r="K4" s="22"/>
      <c r="L4" s="22"/>
      <c r="M4" s="22"/>
      <c r="N4" s="22"/>
      <c r="O4" s="22"/>
      <c r="S4" s="40"/>
    </row>
    <row r="5" spans="1:19" s="23" customFormat="1" ht="12" customHeight="1" x14ac:dyDescent="0.55000000000000004">
      <c r="C5" s="43"/>
      <c r="D5" s="43"/>
      <c r="I5" s="22"/>
      <c r="J5" s="22"/>
      <c r="K5" s="22"/>
      <c r="L5" s="22"/>
      <c r="M5" s="22"/>
      <c r="N5" s="22"/>
      <c r="O5" s="22"/>
      <c r="S5" s="40"/>
    </row>
    <row r="6" spans="1:19" s="23" customFormat="1" ht="14.7" thickBot="1" x14ac:dyDescent="0.6">
      <c r="A6" s="36" t="s">
        <v>3</v>
      </c>
      <c r="B6" s="36" t="s">
        <v>64</v>
      </c>
      <c r="C6" s="37" t="s">
        <v>4</v>
      </c>
      <c r="D6" s="37"/>
      <c r="E6" s="38" t="s">
        <v>5</v>
      </c>
      <c r="F6" s="36" t="s">
        <v>6</v>
      </c>
      <c r="G6" s="36" t="s">
        <v>7</v>
      </c>
      <c r="H6" s="36" t="s">
        <v>8</v>
      </c>
      <c r="I6" s="36" t="s">
        <v>9</v>
      </c>
      <c r="J6" s="36" t="s">
        <v>10</v>
      </c>
      <c r="K6" s="36" t="s">
        <v>11</v>
      </c>
      <c r="L6" s="36" t="s">
        <v>12</v>
      </c>
      <c r="M6" s="36" t="s">
        <v>13</v>
      </c>
      <c r="N6" s="36" t="s">
        <v>14</v>
      </c>
      <c r="O6" s="36" t="s">
        <v>15</v>
      </c>
      <c r="S6" s="40"/>
    </row>
    <row r="7" spans="1:19" s="23" customFormat="1" ht="14.4" x14ac:dyDescent="0.55000000000000004">
      <c r="A7" s="22" t="s">
        <v>16</v>
      </c>
      <c r="B7" s="22">
        <v>70</v>
      </c>
      <c r="C7" s="23" t="s">
        <v>45</v>
      </c>
      <c r="E7" s="22" t="s">
        <v>17</v>
      </c>
      <c r="F7" s="22">
        <v>403</v>
      </c>
      <c r="G7" s="22">
        <v>8</v>
      </c>
      <c r="H7" s="22" t="s">
        <v>18</v>
      </c>
      <c r="I7" s="24">
        <f>'January 1 2018'!H7*1.02</f>
        <v>28.495827294640375</v>
      </c>
      <c r="J7" s="24">
        <f>'January 1 2018'!I7*1.02</f>
        <v>29.957114243130189</v>
      </c>
      <c r="K7" s="24">
        <f>'January 1 2018'!J7*1.02</f>
        <v>31.507349092832431</v>
      </c>
      <c r="L7" s="24">
        <f>'January 1 2018'!K7*1.02</f>
        <v>33.133825000716755</v>
      </c>
      <c r="M7" s="24">
        <f>'January 1 2018'!L7*1.02</f>
        <v>34.849248809813496</v>
      </c>
      <c r="N7" s="24">
        <f>'January 1 2018'!M7*1.02</f>
        <v>36.653620520122665</v>
      </c>
      <c r="O7" s="24">
        <f>('January 1 2018'!N7+0.15)*1.02</f>
        <v>38.433096428006984</v>
      </c>
      <c r="S7" s="40"/>
    </row>
    <row r="8" spans="1:19" s="23" customFormat="1" ht="28.8" x14ac:dyDescent="0.55000000000000004">
      <c r="A8" s="22" t="s">
        <v>19</v>
      </c>
      <c r="B8" s="22">
        <v>70</v>
      </c>
      <c r="C8" s="25" t="s">
        <v>20</v>
      </c>
      <c r="D8" s="25"/>
      <c r="E8" s="22" t="s">
        <v>17</v>
      </c>
      <c r="F8" s="22">
        <v>403</v>
      </c>
      <c r="G8" s="22">
        <v>8</v>
      </c>
      <c r="H8" s="22" t="s">
        <v>18</v>
      </c>
      <c r="I8" s="24">
        <f>'January 1 2018'!H8*1.02</f>
        <v>28.495827294640375</v>
      </c>
      <c r="J8" s="24">
        <f>'January 1 2018'!I8*1.02</f>
        <v>29.957114243130189</v>
      </c>
      <c r="K8" s="24">
        <f>'January 1 2018'!J8*1.02</f>
        <v>31.507349092832431</v>
      </c>
      <c r="L8" s="24">
        <f>'January 1 2018'!K8*1.02</f>
        <v>33.133825000716755</v>
      </c>
      <c r="M8" s="24">
        <f>'January 1 2018'!L8*1.02</f>
        <v>34.849248809813496</v>
      </c>
      <c r="N8" s="24">
        <f>'January 1 2018'!M8*1.02</f>
        <v>36.653620520122665</v>
      </c>
      <c r="O8" s="24">
        <f>('January 1 2018'!N8+0.15)*1.02</f>
        <v>38.433096428006984</v>
      </c>
      <c r="S8" s="40"/>
    </row>
    <row r="9" spans="1:19" s="23" customFormat="1" ht="28.8" x14ac:dyDescent="0.55000000000000004">
      <c r="A9" s="22" t="s">
        <v>21</v>
      </c>
      <c r="B9" s="22">
        <v>85</v>
      </c>
      <c r="C9" s="25" t="s">
        <v>46</v>
      </c>
      <c r="D9" s="25"/>
      <c r="E9" s="22" t="s">
        <v>22</v>
      </c>
      <c r="F9" s="22">
        <v>418</v>
      </c>
      <c r="G9" s="22">
        <v>9</v>
      </c>
      <c r="H9" s="22" t="s">
        <v>23</v>
      </c>
      <c r="I9" s="26">
        <f>'January 1 2018'!H9*1.02</f>
        <v>68737.388460370275</v>
      </c>
      <c r="J9" s="26">
        <f>'January 1 2018'!I9*1.02</f>
        <v>72125.744395470247</v>
      </c>
      <c r="K9" s="26">
        <f>'January 1 2018'!J9*1.02</f>
        <v>75693.825918391492</v>
      </c>
      <c r="L9" s="26">
        <f>'January 1 2018'!K9*1.02</f>
        <v>79380.843492076747</v>
      </c>
      <c r="M9" s="26">
        <f>('January 1 2018'!L9+312)*1.02</f>
        <v>84762.397328923311</v>
      </c>
      <c r="N9" s="22" t="s">
        <v>24</v>
      </c>
      <c r="O9" s="22" t="s">
        <v>24</v>
      </c>
      <c r="S9" s="40"/>
    </row>
    <row r="10" spans="1:19" s="23" customFormat="1" ht="14.4" x14ac:dyDescent="0.55000000000000004">
      <c r="A10" s="27"/>
      <c r="B10" s="27"/>
      <c r="I10" s="44"/>
      <c r="J10" s="44"/>
      <c r="K10" s="44"/>
      <c r="L10" s="44"/>
      <c r="M10" s="44"/>
      <c r="S10" s="40"/>
    </row>
    <row r="11" spans="1:19" s="23" customFormat="1" ht="14.4" x14ac:dyDescent="0.55000000000000004">
      <c r="A11" s="27"/>
      <c r="B11" s="27"/>
      <c r="I11" s="44"/>
      <c r="J11" s="44"/>
      <c r="K11" s="44"/>
      <c r="L11" s="44"/>
      <c r="M11" s="44"/>
      <c r="S11" s="40"/>
    </row>
    <row r="12" spans="1:19" s="23" customFormat="1" ht="14.4" x14ac:dyDescent="0.55000000000000004">
      <c r="C12" s="27" t="s">
        <v>25</v>
      </c>
      <c r="D12" s="27"/>
      <c r="S12" s="40"/>
    </row>
    <row r="13" spans="1:19" s="23" customFormat="1" ht="14.4" x14ac:dyDescent="0.55000000000000004">
      <c r="A13" s="28" t="s">
        <v>26</v>
      </c>
      <c r="B13" s="28"/>
      <c r="E13" s="22"/>
      <c r="F13" s="29"/>
      <c r="G13" s="22"/>
      <c r="H13" s="30"/>
      <c r="I13" s="31"/>
      <c r="J13" s="31"/>
      <c r="K13" s="31"/>
      <c r="L13" s="31"/>
      <c r="M13" s="31"/>
      <c r="S13" s="40"/>
    </row>
    <row r="14" spans="1:19" s="23" customFormat="1" ht="14.4" x14ac:dyDescent="0.55000000000000004">
      <c r="B14" s="32">
        <f>'January 1 2018'!B14*1.02</f>
        <v>0.3738402721583895</v>
      </c>
      <c r="C14" s="29" t="s">
        <v>27</v>
      </c>
      <c r="D14" s="29"/>
      <c r="F14" s="22"/>
      <c r="J14" s="32"/>
      <c r="P14" s="32"/>
      <c r="S14" s="40"/>
    </row>
    <row r="15" spans="1:19" s="23" customFormat="1" ht="14.4" x14ac:dyDescent="0.55000000000000004">
      <c r="B15" s="32">
        <f>'January 1 2018'!B15*1.02</f>
        <v>0.49845369621118607</v>
      </c>
      <c r="C15" s="29" t="s">
        <v>28</v>
      </c>
      <c r="D15" s="29"/>
      <c r="F15" s="22"/>
      <c r="J15" s="32"/>
      <c r="P15" s="32"/>
      <c r="S15" s="40"/>
    </row>
    <row r="16" spans="1:19" s="23" customFormat="1" ht="14.4" x14ac:dyDescent="0.55000000000000004">
      <c r="B16" s="32">
        <f>'January 1 2018'!B16*1.02</f>
        <v>0.62306712026398248</v>
      </c>
      <c r="C16" s="29" t="s">
        <v>29</v>
      </c>
      <c r="D16" s="29"/>
      <c r="F16" s="22"/>
      <c r="J16" s="32"/>
      <c r="P16" s="32"/>
      <c r="S16" s="40"/>
    </row>
    <row r="17" spans="1:19" s="23" customFormat="1" ht="14.4" x14ac:dyDescent="0.55000000000000004">
      <c r="B17" s="32">
        <f>'January 1 2018'!B17*1.02</f>
        <v>0.74768054431677899</v>
      </c>
      <c r="C17" s="29" t="s">
        <v>30</v>
      </c>
      <c r="D17" s="29"/>
      <c r="F17" s="22"/>
      <c r="P17" s="32"/>
      <c r="S17" s="40"/>
    </row>
    <row r="18" spans="1:19" s="23" customFormat="1" ht="14.4" x14ac:dyDescent="0.55000000000000004">
      <c r="B18" s="32"/>
      <c r="C18" s="29"/>
      <c r="D18" s="29"/>
      <c r="F18" s="22"/>
      <c r="P18" s="32"/>
      <c r="S18" s="40"/>
    </row>
    <row r="19" spans="1:19" s="23" customFormat="1" ht="14.4" x14ac:dyDescent="0.55000000000000004">
      <c r="B19" s="32"/>
      <c r="C19" s="27" t="s">
        <v>31</v>
      </c>
      <c r="D19" s="27"/>
      <c r="F19" s="22"/>
      <c r="P19" s="32"/>
      <c r="S19" s="40"/>
    </row>
    <row r="20" spans="1:19" s="23" customFormat="1" ht="14.4" x14ac:dyDescent="0.55000000000000004">
      <c r="B20" s="31">
        <f>'January 1 2018'!B20*1.02</f>
        <v>777.58776608945016</v>
      </c>
      <c r="C20" s="29" t="s">
        <v>32</v>
      </c>
      <c r="D20" s="29"/>
      <c r="F20" s="22"/>
      <c r="P20" s="32"/>
      <c r="S20" s="40"/>
    </row>
    <row r="21" spans="1:19" s="23" customFormat="1" ht="14.4" x14ac:dyDescent="0.55000000000000004">
      <c r="B21" s="31">
        <f>'January 1 2018'!B21*1.02</f>
        <v>1036.783688119267</v>
      </c>
      <c r="C21" s="29" t="s">
        <v>33</v>
      </c>
      <c r="D21" s="29"/>
      <c r="F21" s="22"/>
      <c r="P21" s="32"/>
      <c r="S21" s="40"/>
    </row>
    <row r="22" spans="1:19" s="23" customFormat="1" ht="14.4" x14ac:dyDescent="0.55000000000000004">
      <c r="B22" s="31">
        <f>'January 1 2018'!B22*1.02</f>
        <v>1295.9796101490838</v>
      </c>
      <c r="C22" s="29" t="s">
        <v>34</v>
      </c>
      <c r="D22" s="29"/>
      <c r="F22" s="22"/>
      <c r="P22" s="32"/>
      <c r="S22" s="40"/>
    </row>
    <row r="23" spans="1:19" s="23" customFormat="1" ht="14.4" x14ac:dyDescent="0.55000000000000004">
      <c r="B23" s="31">
        <f>'January 1 2018'!B23*1.02</f>
        <v>1555.1755321789003</v>
      </c>
      <c r="C23" s="29" t="s">
        <v>35</v>
      </c>
      <c r="D23" s="29"/>
      <c r="F23" s="22"/>
      <c r="P23" s="32"/>
      <c r="S23" s="40"/>
    </row>
    <row r="24" spans="1:19" s="23" customFormat="1" ht="14.4" x14ac:dyDescent="0.55000000000000004">
      <c r="S24" s="40"/>
    </row>
    <row r="25" spans="1:19" s="23" customFormat="1" ht="14.4" x14ac:dyDescent="0.55000000000000004">
      <c r="A25" s="28" t="s">
        <v>36</v>
      </c>
      <c r="B25" s="28"/>
      <c r="E25" s="33"/>
      <c r="F25" s="27"/>
      <c r="G25" s="33"/>
      <c r="H25" s="27"/>
      <c r="I25" s="27"/>
      <c r="J25" s="27"/>
      <c r="K25" s="27"/>
      <c r="L25" s="27"/>
      <c r="S25" s="40"/>
    </row>
    <row r="26" spans="1:19" s="23" customFormat="1" ht="14.4" x14ac:dyDescent="0.55000000000000004">
      <c r="A26" s="28"/>
      <c r="B26" s="29" t="s">
        <v>37</v>
      </c>
      <c r="D26" s="29"/>
      <c r="E26" s="22"/>
      <c r="G26" s="22"/>
      <c r="S26" s="40"/>
    </row>
    <row r="27" spans="1:19" s="23" customFormat="1" ht="14.4" x14ac:dyDescent="0.55000000000000004">
      <c r="A27" s="28"/>
      <c r="B27" s="29" t="s">
        <v>56</v>
      </c>
      <c r="D27" s="29"/>
      <c r="E27" s="34"/>
      <c r="G27" s="29"/>
      <c r="S27" s="40">
        <f>'January 1 2018'!R27*1.02</f>
        <v>0.49239278392650043</v>
      </c>
    </row>
    <row r="28" spans="1:19" s="23" customFormat="1" ht="14.4" x14ac:dyDescent="0.55000000000000004">
      <c r="A28" s="28"/>
      <c r="B28" s="29" t="s">
        <v>40</v>
      </c>
      <c r="D28" s="29"/>
      <c r="E28" s="22"/>
      <c r="G28" s="22"/>
      <c r="S28" s="40"/>
    </row>
    <row r="29" spans="1:19" s="23" customFormat="1" ht="14.4" x14ac:dyDescent="0.55000000000000004">
      <c r="A29" s="28"/>
      <c r="B29" s="29" t="s">
        <v>57</v>
      </c>
      <c r="D29" s="29"/>
      <c r="E29" s="34"/>
      <c r="G29" s="29"/>
      <c r="S29" s="40">
        <f>'January 1 2018'!R29*1.02</f>
        <v>0.49239278392650043</v>
      </c>
    </row>
    <row r="30" spans="1:19" s="23" customFormat="1" ht="14.4" x14ac:dyDescent="0.55000000000000004">
      <c r="A30" s="28"/>
      <c r="B30" s="29"/>
      <c r="D30" s="29"/>
      <c r="E30" s="22"/>
      <c r="G30" s="22"/>
      <c r="S30" s="40"/>
    </row>
    <row r="31" spans="1:19" s="23" customFormat="1" ht="14.4" x14ac:dyDescent="0.55000000000000004">
      <c r="A31" s="28"/>
      <c r="B31" s="29" t="s">
        <v>44</v>
      </c>
      <c r="D31" s="29"/>
      <c r="E31" s="22"/>
      <c r="G31" s="22"/>
      <c r="S31" s="40"/>
    </row>
    <row r="32" spans="1:19" s="23" customFormat="1" ht="14.4" x14ac:dyDescent="0.55000000000000004">
      <c r="A32" s="28"/>
      <c r="B32" s="29" t="s">
        <v>58</v>
      </c>
      <c r="D32" s="29"/>
      <c r="E32" s="34"/>
      <c r="G32" s="29"/>
      <c r="S32" s="40">
        <f>'January 1 2018'!R32*1.02</f>
        <v>1.1698865406804075</v>
      </c>
    </row>
    <row r="33" spans="1:19" s="23" customFormat="1" ht="14.4" x14ac:dyDescent="0.55000000000000004">
      <c r="A33" s="28"/>
      <c r="B33" s="29" t="s">
        <v>40</v>
      </c>
      <c r="D33" s="29"/>
      <c r="E33" s="22"/>
      <c r="G33" s="22"/>
      <c r="S33" s="40"/>
    </row>
    <row r="34" spans="1:19" s="23" customFormat="1" ht="14.4" x14ac:dyDescent="0.55000000000000004">
      <c r="A34" s="28"/>
      <c r="B34" s="29" t="s">
        <v>59</v>
      </c>
      <c r="D34" s="29"/>
      <c r="E34" s="34"/>
      <c r="G34" s="29"/>
      <c r="S34" s="40">
        <f>'January 1 2018'!R34*1.02</f>
        <v>1.1698865406804075</v>
      </c>
    </row>
    <row r="37" spans="1:19" x14ac:dyDescent="0.45">
      <c r="E37" s="21"/>
    </row>
  </sheetData>
  <sheetProtection sheet="1" objects="1" scenarios="1"/>
  <pageMargins left="0.25" right="0.2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37"/>
  <sheetViews>
    <sheetView workbookViewId="0"/>
  </sheetViews>
  <sheetFormatPr defaultRowHeight="11.7" x14ac:dyDescent="0.45"/>
  <cols>
    <col min="1" max="1" width="14.88671875" style="1" customWidth="1"/>
    <col min="2" max="2" width="8" style="1" customWidth="1"/>
    <col min="3" max="3" width="23.5546875" style="1" customWidth="1"/>
    <col min="4" max="4" width="10.88671875" style="1" customWidth="1"/>
    <col min="5" max="5" width="5.44140625" style="1" customWidth="1"/>
    <col min="6" max="6" width="2.109375" style="1" bestFit="1" customWidth="1"/>
    <col min="7" max="7" width="5.44140625" style="1" customWidth="1"/>
    <col min="8" max="14" width="9.109375" style="1" customWidth="1"/>
    <col min="15" max="16" width="9.109375" style="1"/>
    <col min="17" max="17" width="9.109375" style="1" customWidth="1"/>
    <col min="18" max="18" width="9.109375" style="39" hidden="1" customWidth="1"/>
    <col min="19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18" ht="17.25" customHeight="1" x14ac:dyDescent="0.6">
      <c r="A1" s="3" t="s">
        <v>47</v>
      </c>
      <c r="B1" s="3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7.25" customHeight="1" x14ac:dyDescent="0.6">
      <c r="A2" s="3" t="s">
        <v>0</v>
      </c>
      <c r="B2" s="3"/>
    </row>
    <row r="3" spans="1:18" s="23" customFormat="1" ht="17.25" customHeight="1" x14ac:dyDescent="0.55000000000000004">
      <c r="A3" s="28" t="s">
        <v>50</v>
      </c>
      <c r="B3" s="28"/>
      <c r="H3" s="22"/>
      <c r="I3" s="22"/>
      <c r="J3" s="22"/>
      <c r="K3" s="35"/>
      <c r="L3" s="22"/>
      <c r="M3" s="22"/>
      <c r="N3" s="22"/>
      <c r="R3" s="40"/>
    </row>
    <row r="4" spans="1:18" s="23" customFormat="1" ht="18" customHeight="1" x14ac:dyDescent="0.55000000000000004">
      <c r="A4" s="23" t="s">
        <v>2</v>
      </c>
      <c r="H4" s="22"/>
      <c r="I4" s="22"/>
      <c r="J4" s="22"/>
      <c r="K4" s="22"/>
      <c r="L4" s="22"/>
      <c r="M4" s="22"/>
      <c r="N4" s="22"/>
      <c r="R4" s="40"/>
    </row>
    <row r="5" spans="1:18" s="23" customFormat="1" ht="12" customHeight="1" x14ac:dyDescent="0.55000000000000004">
      <c r="C5" s="43"/>
      <c r="H5" s="22"/>
      <c r="I5" s="22"/>
      <c r="J5" s="22"/>
      <c r="K5" s="22"/>
      <c r="L5" s="22"/>
      <c r="M5" s="22"/>
      <c r="N5" s="22"/>
      <c r="R5" s="40"/>
    </row>
    <row r="6" spans="1:18" s="23" customFormat="1" ht="14.7" thickBot="1" x14ac:dyDescent="0.6">
      <c r="A6" s="36" t="s">
        <v>3</v>
      </c>
      <c r="B6" s="36" t="s">
        <v>64</v>
      </c>
      <c r="C6" s="37" t="s">
        <v>4</v>
      </c>
      <c r="D6" s="38" t="s">
        <v>5</v>
      </c>
      <c r="E6" s="36" t="s">
        <v>6</v>
      </c>
      <c r="F6" s="36" t="s">
        <v>7</v>
      </c>
      <c r="G6" s="36" t="s">
        <v>8</v>
      </c>
      <c r="H6" s="36" t="s">
        <v>9</v>
      </c>
      <c r="I6" s="36" t="s">
        <v>10</v>
      </c>
      <c r="J6" s="36" t="s">
        <v>11</v>
      </c>
      <c r="K6" s="36" t="s">
        <v>12</v>
      </c>
      <c r="L6" s="36" t="s">
        <v>13</v>
      </c>
      <c r="M6" s="36" t="s">
        <v>14</v>
      </c>
      <c r="N6" s="36" t="s">
        <v>15</v>
      </c>
      <c r="R6" s="40"/>
    </row>
    <row r="7" spans="1:18" s="23" customFormat="1" ht="14.4" x14ac:dyDescent="0.55000000000000004">
      <c r="A7" s="22" t="s">
        <v>16</v>
      </c>
      <c r="B7" s="22">
        <v>70</v>
      </c>
      <c r="C7" s="23" t="s">
        <v>45</v>
      </c>
      <c r="D7" s="22" t="s">
        <v>17</v>
      </c>
      <c r="E7" s="22">
        <v>403</v>
      </c>
      <c r="F7" s="22">
        <v>8</v>
      </c>
      <c r="G7" s="22" t="s">
        <v>18</v>
      </c>
      <c r="H7" s="24">
        <f>'April 1 2018'!I7*1.02</f>
        <v>29.065743840533184</v>
      </c>
      <c r="I7" s="24">
        <f>'April 1 2018'!J7*1.02</f>
        <v>30.556256527992794</v>
      </c>
      <c r="J7" s="24">
        <f>'April 1 2018'!K7*1.02</f>
        <v>32.137496074689082</v>
      </c>
      <c r="K7" s="24">
        <f>'April 1 2018'!L7*1.02</f>
        <v>33.79650150073109</v>
      </c>
      <c r="L7" s="24">
        <f>'April 1 2018'!M7*1.02</f>
        <v>35.546233786009765</v>
      </c>
      <c r="M7" s="24">
        <f>'April 1 2018'!N7*1.02</f>
        <v>37.386692930525122</v>
      </c>
      <c r="N7" s="24">
        <f>'April 1 2018'!O7*1.02</f>
        <v>39.201758356567126</v>
      </c>
      <c r="R7" s="40"/>
    </row>
    <row r="8" spans="1:18" s="23" customFormat="1" ht="28.8" x14ac:dyDescent="0.55000000000000004">
      <c r="A8" s="22" t="s">
        <v>19</v>
      </c>
      <c r="B8" s="22">
        <v>70</v>
      </c>
      <c r="C8" s="25" t="s">
        <v>20</v>
      </c>
      <c r="D8" s="22" t="s">
        <v>17</v>
      </c>
      <c r="E8" s="22">
        <v>403</v>
      </c>
      <c r="F8" s="22">
        <v>8</v>
      </c>
      <c r="G8" s="22" t="s">
        <v>18</v>
      </c>
      <c r="H8" s="24">
        <f>'April 1 2018'!I8*1.02</f>
        <v>29.065743840533184</v>
      </c>
      <c r="I8" s="24">
        <f>'April 1 2018'!J8*1.02</f>
        <v>30.556256527992794</v>
      </c>
      <c r="J8" s="24">
        <f>'April 1 2018'!K8*1.02</f>
        <v>32.137496074689082</v>
      </c>
      <c r="K8" s="24">
        <f>'April 1 2018'!L8*1.02</f>
        <v>33.79650150073109</v>
      </c>
      <c r="L8" s="24">
        <f>'April 1 2018'!M8*1.02</f>
        <v>35.546233786009765</v>
      </c>
      <c r="M8" s="24">
        <f>'April 1 2018'!N8*1.02</f>
        <v>37.386692930525122</v>
      </c>
      <c r="N8" s="24">
        <f>'April 1 2018'!O8*1.02</f>
        <v>39.201758356567126</v>
      </c>
      <c r="R8" s="40"/>
    </row>
    <row r="9" spans="1:18" s="23" customFormat="1" ht="28.8" x14ac:dyDescent="0.55000000000000004">
      <c r="A9" s="22" t="s">
        <v>21</v>
      </c>
      <c r="B9" s="22">
        <v>85</v>
      </c>
      <c r="C9" s="25" t="s">
        <v>46</v>
      </c>
      <c r="D9" s="22" t="s">
        <v>22</v>
      </c>
      <c r="E9" s="22">
        <v>418</v>
      </c>
      <c r="F9" s="22">
        <v>9</v>
      </c>
      <c r="G9" s="22" t="s">
        <v>23</v>
      </c>
      <c r="H9" s="26">
        <f>'April 1 2018'!I9*1.02</f>
        <v>70112.136229577678</v>
      </c>
      <c r="I9" s="26">
        <f>'April 1 2018'!J9*1.02</f>
        <v>73568.259283379652</v>
      </c>
      <c r="J9" s="26">
        <f>'April 1 2018'!K9*1.02</f>
        <v>77207.702436759326</v>
      </c>
      <c r="K9" s="26">
        <f>'April 1 2018'!L9*1.02</f>
        <v>80968.460361918289</v>
      </c>
      <c r="L9" s="26">
        <f>'April 1 2018'!M9*1.02</f>
        <v>86457.645275501782</v>
      </c>
      <c r="M9" s="22" t="s">
        <v>24</v>
      </c>
      <c r="N9" s="22" t="s">
        <v>24</v>
      </c>
      <c r="R9" s="40"/>
    </row>
    <row r="10" spans="1:18" s="23" customFormat="1" ht="14.4" x14ac:dyDescent="0.55000000000000004">
      <c r="A10" s="27"/>
      <c r="B10" s="27"/>
      <c r="H10" s="44"/>
      <c r="I10" s="44"/>
      <c r="J10" s="44"/>
      <c r="K10" s="44"/>
      <c r="L10" s="44"/>
      <c r="R10" s="40"/>
    </row>
    <row r="11" spans="1:18" s="23" customFormat="1" ht="14.4" x14ac:dyDescent="0.55000000000000004">
      <c r="A11" s="27"/>
      <c r="B11" s="27"/>
      <c r="H11" s="44"/>
      <c r="I11" s="44"/>
      <c r="J11" s="44"/>
      <c r="K11" s="44"/>
      <c r="L11" s="44"/>
      <c r="R11" s="40"/>
    </row>
    <row r="12" spans="1:18" s="23" customFormat="1" ht="14.4" x14ac:dyDescent="0.55000000000000004">
      <c r="C12" s="27" t="s">
        <v>25</v>
      </c>
      <c r="R12" s="40"/>
    </row>
    <row r="13" spans="1:18" s="23" customFormat="1" ht="14.4" x14ac:dyDescent="0.55000000000000004">
      <c r="A13" s="28" t="s">
        <v>26</v>
      </c>
      <c r="B13" s="28"/>
      <c r="D13" s="22"/>
      <c r="E13" s="29"/>
      <c r="F13" s="22"/>
      <c r="G13" s="30"/>
      <c r="H13" s="31"/>
      <c r="I13" s="31"/>
      <c r="J13" s="31"/>
      <c r="K13" s="31"/>
      <c r="L13" s="31"/>
      <c r="R13" s="40"/>
    </row>
    <row r="14" spans="1:18" s="23" customFormat="1" ht="14.4" x14ac:dyDescent="0.55000000000000004">
      <c r="B14" s="32">
        <f>'April 1 2018'!B14*1.02</f>
        <v>0.38131707760155731</v>
      </c>
      <c r="C14" s="29" t="s">
        <v>27</v>
      </c>
      <c r="E14" s="22"/>
      <c r="I14" s="32"/>
      <c r="O14" s="32"/>
      <c r="R14" s="40"/>
    </row>
    <row r="15" spans="1:18" s="23" customFormat="1" ht="14.4" x14ac:dyDescent="0.55000000000000004">
      <c r="B15" s="32">
        <f>'April 1 2018'!B15*1.02</f>
        <v>0.50842277013540982</v>
      </c>
      <c r="C15" s="29" t="s">
        <v>28</v>
      </c>
      <c r="E15" s="22"/>
      <c r="I15" s="32"/>
      <c r="O15" s="32"/>
      <c r="R15" s="40"/>
    </row>
    <row r="16" spans="1:18" s="23" customFormat="1" ht="14.4" x14ac:dyDescent="0.55000000000000004">
      <c r="B16" s="32">
        <f>'April 1 2018'!B16*1.02</f>
        <v>0.63552846266926211</v>
      </c>
      <c r="C16" s="29" t="s">
        <v>29</v>
      </c>
      <c r="E16" s="22"/>
      <c r="I16" s="32"/>
      <c r="O16" s="32"/>
      <c r="R16" s="40"/>
    </row>
    <row r="17" spans="1:18" s="23" customFormat="1" ht="14.4" x14ac:dyDescent="0.55000000000000004">
      <c r="B17" s="32">
        <f>'April 1 2018'!B17*1.02</f>
        <v>0.76263415520311462</v>
      </c>
      <c r="C17" s="29" t="s">
        <v>30</v>
      </c>
      <c r="E17" s="22"/>
      <c r="O17" s="32"/>
      <c r="R17" s="40"/>
    </row>
    <row r="18" spans="1:18" s="23" customFormat="1" ht="14.4" x14ac:dyDescent="0.55000000000000004">
      <c r="B18" s="32"/>
      <c r="C18" s="29"/>
      <c r="E18" s="22"/>
      <c r="O18" s="32"/>
      <c r="R18" s="40"/>
    </row>
    <row r="19" spans="1:18" s="23" customFormat="1" ht="14.4" x14ac:dyDescent="0.55000000000000004">
      <c r="B19" s="32"/>
      <c r="C19" s="27" t="s">
        <v>31</v>
      </c>
      <c r="E19" s="22"/>
      <c r="O19" s="32"/>
      <c r="R19" s="40"/>
    </row>
    <row r="20" spans="1:18" s="23" customFormat="1" ht="14.4" x14ac:dyDescent="0.55000000000000004">
      <c r="B20" s="31">
        <f>'April 1 2018'!B20*1.02</f>
        <v>793.13952141123923</v>
      </c>
      <c r="C20" s="29" t="s">
        <v>32</v>
      </c>
      <c r="E20" s="22"/>
      <c r="O20" s="32"/>
      <c r="R20" s="40"/>
    </row>
    <row r="21" spans="1:18" s="23" customFormat="1" ht="14.4" x14ac:dyDescent="0.55000000000000004">
      <c r="B21" s="31">
        <f>'April 1 2018'!B21*1.02</f>
        <v>1057.5193618816525</v>
      </c>
      <c r="C21" s="29" t="s">
        <v>33</v>
      </c>
      <c r="E21" s="22"/>
      <c r="O21" s="32"/>
      <c r="R21" s="40"/>
    </row>
    <row r="22" spans="1:18" s="23" customFormat="1" ht="14.4" x14ac:dyDescent="0.55000000000000004">
      <c r="B22" s="31">
        <f>'April 1 2018'!B22*1.02</f>
        <v>1321.8992023520655</v>
      </c>
      <c r="C22" s="29" t="s">
        <v>34</v>
      </c>
      <c r="E22" s="22"/>
      <c r="O22" s="32"/>
      <c r="R22" s="40"/>
    </row>
    <row r="23" spans="1:18" s="23" customFormat="1" ht="14.4" x14ac:dyDescent="0.55000000000000004">
      <c r="B23" s="31">
        <f>'April 1 2018'!B23*1.02</f>
        <v>1586.2790428224785</v>
      </c>
      <c r="C23" s="29" t="s">
        <v>35</v>
      </c>
      <c r="E23" s="22"/>
      <c r="O23" s="32"/>
      <c r="R23" s="40"/>
    </row>
    <row r="24" spans="1:18" s="23" customFormat="1" ht="14.4" x14ac:dyDescent="0.55000000000000004">
      <c r="R24" s="40"/>
    </row>
    <row r="25" spans="1:18" s="23" customFormat="1" ht="14.4" x14ac:dyDescent="0.55000000000000004">
      <c r="A25" s="28" t="s">
        <v>36</v>
      </c>
      <c r="B25" s="28"/>
      <c r="D25" s="33"/>
      <c r="E25" s="27"/>
      <c r="F25" s="33"/>
      <c r="G25" s="27"/>
      <c r="H25" s="27"/>
      <c r="I25" s="27"/>
      <c r="J25" s="27"/>
      <c r="K25" s="27"/>
      <c r="R25" s="40"/>
    </row>
    <row r="26" spans="1:18" s="23" customFormat="1" ht="14.4" x14ac:dyDescent="0.55000000000000004">
      <c r="A26" s="28"/>
      <c r="B26" s="29" t="s">
        <v>37</v>
      </c>
      <c r="D26" s="22"/>
      <c r="F26" s="22"/>
      <c r="R26" s="40"/>
    </row>
    <row r="27" spans="1:18" s="23" customFormat="1" ht="14.4" x14ac:dyDescent="0.55000000000000004">
      <c r="A27" s="28"/>
      <c r="B27" s="29" t="s">
        <v>60</v>
      </c>
      <c r="D27" s="34"/>
      <c r="F27" s="29"/>
      <c r="R27" s="40">
        <f>'April 1 2018'!S27*1.02</f>
        <v>0.5022406396050304</v>
      </c>
    </row>
    <row r="28" spans="1:18" s="23" customFormat="1" ht="14.4" x14ac:dyDescent="0.55000000000000004">
      <c r="A28" s="28"/>
      <c r="B28" s="29" t="s">
        <v>40</v>
      </c>
      <c r="D28" s="22"/>
      <c r="F28" s="22"/>
      <c r="R28" s="40"/>
    </row>
    <row r="29" spans="1:18" s="23" customFormat="1" ht="14.4" x14ac:dyDescent="0.55000000000000004">
      <c r="A29" s="28"/>
      <c r="B29" s="29" t="s">
        <v>61</v>
      </c>
      <c r="D29" s="34"/>
      <c r="F29" s="29"/>
      <c r="R29" s="40">
        <f>'April 1 2018'!S29*1.02</f>
        <v>0.5022406396050304</v>
      </c>
    </row>
    <row r="30" spans="1:18" s="23" customFormat="1" ht="14.4" x14ac:dyDescent="0.55000000000000004">
      <c r="A30" s="28"/>
      <c r="B30" s="29"/>
      <c r="D30" s="22"/>
      <c r="F30" s="22"/>
      <c r="R30" s="40"/>
    </row>
    <row r="31" spans="1:18" s="23" customFormat="1" ht="14.4" x14ac:dyDescent="0.55000000000000004">
      <c r="A31" s="28"/>
      <c r="B31" s="29" t="s">
        <v>44</v>
      </c>
      <c r="D31" s="22"/>
      <c r="F31" s="22"/>
      <c r="R31" s="40"/>
    </row>
    <row r="32" spans="1:18" s="23" customFormat="1" ht="14.4" x14ac:dyDescent="0.55000000000000004">
      <c r="A32" s="28"/>
      <c r="B32" s="29" t="s">
        <v>62</v>
      </c>
      <c r="D32" s="34"/>
      <c r="F32" s="29"/>
      <c r="R32" s="40">
        <f>'April 1 2018'!S32*1.02</f>
        <v>1.1932842714940157</v>
      </c>
    </row>
    <row r="33" spans="1:18" s="23" customFormat="1" ht="14.4" x14ac:dyDescent="0.55000000000000004">
      <c r="A33" s="28"/>
      <c r="B33" s="29" t="s">
        <v>40</v>
      </c>
      <c r="D33" s="22"/>
      <c r="F33" s="22"/>
      <c r="R33" s="40"/>
    </row>
    <row r="34" spans="1:18" s="23" customFormat="1" ht="14.4" x14ac:dyDescent="0.55000000000000004">
      <c r="A34" s="28"/>
      <c r="B34" s="29" t="s">
        <v>63</v>
      </c>
      <c r="D34" s="34"/>
      <c r="F34" s="29"/>
      <c r="R34" s="40">
        <f>'April 1 2018'!S34*1.02</f>
        <v>1.1932842714940157</v>
      </c>
    </row>
    <row r="37" spans="1:18" x14ac:dyDescent="0.45">
      <c r="D37" s="21"/>
    </row>
  </sheetData>
  <sheetProtection sheet="1" objects="1" scenarios="1"/>
  <pageMargins left="0.25" right="0.25" top="1" bottom="1" header="0.5" footer="0.5"/>
  <pageSetup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 tint="-0.249977111117893"/>
    <pageSetUpPr fitToPage="1"/>
  </sheetPr>
  <dimension ref="A1:Z31"/>
  <sheetViews>
    <sheetView showGridLines="0" workbookViewId="0">
      <selection activeCell="I15" sqref="I15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5" width="10.38671875" style="1" customWidth="1"/>
    <col min="16" max="16" width="10.38671875" style="75" customWidth="1"/>
    <col min="17" max="17" width="9.109375" style="75"/>
    <col min="18" max="18" width="9.109375" style="76"/>
    <col min="19" max="19" width="25.5546875" style="75" customWidth="1"/>
    <col min="20" max="26" width="9.109375" style="76"/>
    <col min="27" max="258" width="9.109375" style="1"/>
    <col min="259" max="259" width="14.88671875" style="1" customWidth="1"/>
    <col min="260" max="260" width="23.5546875" style="1" customWidth="1"/>
    <col min="261" max="261" width="10.88671875" style="1" customWidth="1"/>
    <col min="262" max="262" width="5.44140625" style="1" customWidth="1"/>
    <col min="263" max="263" width="2.109375" style="1" bestFit="1" customWidth="1"/>
    <col min="264" max="264" width="5.44140625" style="1" customWidth="1"/>
    <col min="265" max="265" width="7.44140625" style="1" customWidth="1"/>
    <col min="266" max="266" width="8.5546875" style="1" customWidth="1"/>
    <col min="267" max="271" width="7.44140625" style="1" customWidth="1"/>
    <col min="272" max="514" width="9.109375" style="1"/>
    <col min="515" max="515" width="14.88671875" style="1" customWidth="1"/>
    <col min="516" max="516" width="23.5546875" style="1" customWidth="1"/>
    <col min="517" max="517" width="10.88671875" style="1" customWidth="1"/>
    <col min="518" max="518" width="5.44140625" style="1" customWidth="1"/>
    <col min="519" max="519" width="2.109375" style="1" bestFit="1" customWidth="1"/>
    <col min="520" max="520" width="5.44140625" style="1" customWidth="1"/>
    <col min="521" max="521" width="7.44140625" style="1" customWidth="1"/>
    <col min="522" max="522" width="8.5546875" style="1" customWidth="1"/>
    <col min="523" max="527" width="7.44140625" style="1" customWidth="1"/>
    <col min="528" max="770" width="9.109375" style="1"/>
    <col min="771" max="771" width="14.88671875" style="1" customWidth="1"/>
    <col min="772" max="772" width="23.5546875" style="1" customWidth="1"/>
    <col min="773" max="773" width="10.88671875" style="1" customWidth="1"/>
    <col min="774" max="774" width="5.44140625" style="1" customWidth="1"/>
    <col min="775" max="775" width="2.109375" style="1" bestFit="1" customWidth="1"/>
    <col min="776" max="776" width="5.44140625" style="1" customWidth="1"/>
    <col min="777" max="777" width="7.44140625" style="1" customWidth="1"/>
    <col min="778" max="778" width="8.5546875" style="1" customWidth="1"/>
    <col min="779" max="783" width="7.44140625" style="1" customWidth="1"/>
    <col min="784" max="1026" width="9.109375" style="1"/>
    <col min="1027" max="1027" width="14.88671875" style="1" customWidth="1"/>
    <col min="1028" max="1028" width="23.5546875" style="1" customWidth="1"/>
    <col min="1029" max="1029" width="10.88671875" style="1" customWidth="1"/>
    <col min="1030" max="1030" width="5.44140625" style="1" customWidth="1"/>
    <col min="1031" max="1031" width="2.109375" style="1" bestFit="1" customWidth="1"/>
    <col min="1032" max="1032" width="5.44140625" style="1" customWidth="1"/>
    <col min="1033" max="1033" width="7.44140625" style="1" customWidth="1"/>
    <col min="1034" max="1034" width="8.5546875" style="1" customWidth="1"/>
    <col min="1035" max="1039" width="7.44140625" style="1" customWidth="1"/>
    <col min="1040" max="1282" width="9.109375" style="1"/>
    <col min="1283" max="1283" width="14.88671875" style="1" customWidth="1"/>
    <col min="1284" max="1284" width="23.5546875" style="1" customWidth="1"/>
    <col min="1285" max="1285" width="10.88671875" style="1" customWidth="1"/>
    <col min="1286" max="1286" width="5.44140625" style="1" customWidth="1"/>
    <col min="1287" max="1287" width="2.109375" style="1" bestFit="1" customWidth="1"/>
    <col min="1288" max="1288" width="5.44140625" style="1" customWidth="1"/>
    <col min="1289" max="1289" width="7.44140625" style="1" customWidth="1"/>
    <col min="1290" max="1290" width="8.5546875" style="1" customWidth="1"/>
    <col min="1291" max="1295" width="7.44140625" style="1" customWidth="1"/>
    <col min="1296" max="1538" width="9.109375" style="1"/>
    <col min="1539" max="1539" width="14.88671875" style="1" customWidth="1"/>
    <col min="1540" max="1540" width="23.5546875" style="1" customWidth="1"/>
    <col min="1541" max="1541" width="10.88671875" style="1" customWidth="1"/>
    <col min="1542" max="1542" width="5.44140625" style="1" customWidth="1"/>
    <col min="1543" max="1543" width="2.109375" style="1" bestFit="1" customWidth="1"/>
    <col min="1544" max="1544" width="5.44140625" style="1" customWidth="1"/>
    <col min="1545" max="1545" width="7.44140625" style="1" customWidth="1"/>
    <col min="1546" max="1546" width="8.5546875" style="1" customWidth="1"/>
    <col min="1547" max="1551" width="7.44140625" style="1" customWidth="1"/>
    <col min="1552" max="1794" width="9.109375" style="1"/>
    <col min="1795" max="1795" width="14.88671875" style="1" customWidth="1"/>
    <col min="1796" max="1796" width="23.5546875" style="1" customWidth="1"/>
    <col min="1797" max="1797" width="10.88671875" style="1" customWidth="1"/>
    <col min="1798" max="1798" width="5.44140625" style="1" customWidth="1"/>
    <col min="1799" max="1799" width="2.109375" style="1" bestFit="1" customWidth="1"/>
    <col min="1800" max="1800" width="5.44140625" style="1" customWidth="1"/>
    <col min="1801" max="1801" width="7.44140625" style="1" customWidth="1"/>
    <col min="1802" max="1802" width="8.5546875" style="1" customWidth="1"/>
    <col min="1803" max="1807" width="7.44140625" style="1" customWidth="1"/>
    <col min="1808" max="2050" width="9.109375" style="1"/>
    <col min="2051" max="2051" width="14.88671875" style="1" customWidth="1"/>
    <col min="2052" max="2052" width="23.5546875" style="1" customWidth="1"/>
    <col min="2053" max="2053" width="10.88671875" style="1" customWidth="1"/>
    <col min="2054" max="2054" width="5.44140625" style="1" customWidth="1"/>
    <col min="2055" max="2055" width="2.109375" style="1" bestFit="1" customWidth="1"/>
    <col min="2056" max="2056" width="5.44140625" style="1" customWidth="1"/>
    <col min="2057" max="2057" width="7.44140625" style="1" customWidth="1"/>
    <col min="2058" max="2058" width="8.5546875" style="1" customWidth="1"/>
    <col min="2059" max="2063" width="7.44140625" style="1" customWidth="1"/>
    <col min="2064" max="2306" width="9.109375" style="1"/>
    <col min="2307" max="2307" width="14.88671875" style="1" customWidth="1"/>
    <col min="2308" max="2308" width="23.5546875" style="1" customWidth="1"/>
    <col min="2309" max="2309" width="10.88671875" style="1" customWidth="1"/>
    <col min="2310" max="2310" width="5.44140625" style="1" customWidth="1"/>
    <col min="2311" max="2311" width="2.109375" style="1" bestFit="1" customWidth="1"/>
    <col min="2312" max="2312" width="5.44140625" style="1" customWidth="1"/>
    <col min="2313" max="2313" width="7.44140625" style="1" customWidth="1"/>
    <col min="2314" max="2314" width="8.5546875" style="1" customWidth="1"/>
    <col min="2315" max="2319" width="7.44140625" style="1" customWidth="1"/>
    <col min="2320" max="2562" width="9.109375" style="1"/>
    <col min="2563" max="2563" width="14.88671875" style="1" customWidth="1"/>
    <col min="2564" max="2564" width="23.5546875" style="1" customWidth="1"/>
    <col min="2565" max="2565" width="10.88671875" style="1" customWidth="1"/>
    <col min="2566" max="2566" width="5.44140625" style="1" customWidth="1"/>
    <col min="2567" max="2567" width="2.109375" style="1" bestFit="1" customWidth="1"/>
    <col min="2568" max="2568" width="5.44140625" style="1" customWidth="1"/>
    <col min="2569" max="2569" width="7.44140625" style="1" customWidth="1"/>
    <col min="2570" max="2570" width="8.5546875" style="1" customWidth="1"/>
    <col min="2571" max="2575" width="7.44140625" style="1" customWidth="1"/>
    <col min="2576" max="2818" width="9.109375" style="1"/>
    <col min="2819" max="2819" width="14.88671875" style="1" customWidth="1"/>
    <col min="2820" max="2820" width="23.5546875" style="1" customWidth="1"/>
    <col min="2821" max="2821" width="10.88671875" style="1" customWidth="1"/>
    <col min="2822" max="2822" width="5.44140625" style="1" customWidth="1"/>
    <col min="2823" max="2823" width="2.109375" style="1" bestFit="1" customWidth="1"/>
    <col min="2824" max="2824" width="5.44140625" style="1" customWidth="1"/>
    <col min="2825" max="2825" width="7.44140625" style="1" customWidth="1"/>
    <col min="2826" max="2826" width="8.5546875" style="1" customWidth="1"/>
    <col min="2827" max="2831" width="7.44140625" style="1" customWidth="1"/>
    <col min="2832" max="3074" width="9.109375" style="1"/>
    <col min="3075" max="3075" width="14.88671875" style="1" customWidth="1"/>
    <col min="3076" max="3076" width="23.5546875" style="1" customWidth="1"/>
    <col min="3077" max="3077" width="10.88671875" style="1" customWidth="1"/>
    <col min="3078" max="3078" width="5.44140625" style="1" customWidth="1"/>
    <col min="3079" max="3079" width="2.109375" style="1" bestFit="1" customWidth="1"/>
    <col min="3080" max="3080" width="5.44140625" style="1" customWidth="1"/>
    <col min="3081" max="3081" width="7.44140625" style="1" customWidth="1"/>
    <col min="3082" max="3082" width="8.5546875" style="1" customWidth="1"/>
    <col min="3083" max="3087" width="7.44140625" style="1" customWidth="1"/>
    <col min="3088" max="3330" width="9.109375" style="1"/>
    <col min="3331" max="3331" width="14.88671875" style="1" customWidth="1"/>
    <col min="3332" max="3332" width="23.5546875" style="1" customWidth="1"/>
    <col min="3333" max="3333" width="10.88671875" style="1" customWidth="1"/>
    <col min="3334" max="3334" width="5.44140625" style="1" customWidth="1"/>
    <col min="3335" max="3335" width="2.109375" style="1" bestFit="1" customWidth="1"/>
    <col min="3336" max="3336" width="5.44140625" style="1" customWidth="1"/>
    <col min="3337" max="3337" width="7.44140625" style="1" customWidth="1"/>
    <col min="3338" max="3338" width="8.5546875" style="1" customWidth="1"/>
    <col min="3339" max="3343" width="7.44140625" style="1" customWidth="1"/>
    <col min="3344" max="3586" width="9.109375" style="1"/>
    <col min="3587" max="3587" width="14.88671875" style="1" customWidth="1"/>
    <col min="3588" max="3588" width="23.5546875" style="1" customWidth="1"/>
    <col min="3589" max="3589" width="10.88671875" style="1" customWidth="1"/>
    <col min="3590" max="3590" width="5.44140625" style="1" customWidth="1"/>
    <col min="3591" max="3591" width="2.109375" style="1" bestFit="1" customWidth="1"/>
    <col min="3592" max="3592" width="5.44140625" style="1" customWidth="1"/>
    <col min="3593" max="3593" width="7.44140625" style="1" customWidth="1"/>
    <col min="3594" max="3594" width="8.5546875" style="1" customWidth="1"/>
    <col min="3595" max="3599" width="7.44140625" style="1" customWidth="1"/>
    <col min="3600" max="3842" width="9.109375" style="1"/>
    <col min="3843" max="3843" width="14.88671875" style="1" customWidth="1"/>
    <col min="3844" max="3844" width="23.5546875" style="1" customWidth="1"/>
    <col min="3845" max="3845" width="10.88671875" style="1" customWidth="1"/>
    <col min="3846" max="3846" width="5.44140625" style="1" customWidth="1"/>
    <col min="3847" max="3847" width="2.109375" style="1" bestFit="1" customWidth="1"/>
    <col min="3848" max="3848" width="5.44140625" style="1" customWidth="1"/>
    <col min="3849" max="3849" width="7.44140625" style="1" customWidth="1"/>
    <col min="3850" max="3850" width="8.5546875" style="1" customWidth="1"/>
    <col min="3851" max="3855" width="7.44140625" style="1" customWidth="1"/>
    <col min="3856" max="4098" width="9.109375" style="1"/>
    <col min="4099" max="4099" width="14.88671875" style="1" customWidth="1"/>
    <col min="4100" max="4100" width="23.5546875" style="1" customWidth="1"/>
    <col min="4101" max="4101" width="10.88671875" style="1" customWidth="1"/>
    <col min="4102" max="4102" width="5.44140625" style="1" customWidth="1"/>
    <col min="4103" max="4103" width="2.109375" style="1" bestFit="1" customWidth="1"/>
    <col min="4104" max="4104" width="5.44140625" style="1" customWidth="1"/>
    <col min="4105" max="4105" width="7.44140625" style="1" customWidth="1"/>
    <col min="4106" max="4106" width="8.5546875" style="1" customWidth="1"/>
    <col min="4107" max="4111" width="7.44140625" style="1" customWidth="1"/>
    <col min="4112" max="4354" width="9.109375" style="1"/>
    <col min="4355" max="4355" width="14.88671875" style="1" customWidth="1"/>
    <col min="4356" max="4356" width="23.5546875" style="1" customWidth="1"/>
    <col min="4357" max="4357" width="10.88671875" style="1" customWidth="1"/>
    <col min="4358" max="4358" width="5.44140625" style="1" customWidth="1"/>
    <col min="4359" max="4359" width="2.109375" style="1" bestFit="1" customWidth="1"/>
    <col min="4360" max="4360" width="5.44140625" style="1" customWidth="1"/>
    <col min="4361" max="4361" width="7.44140625" style="1" customWidth="1"/>
    <col min="4362" max="4362" width="8.5546875" style="1" customWidth="1"/>
    <col min="4363" max="4367" width="7.44140625" style="1" customWidth="1"/>
    <col min="4368" max="4610" width="9.109375" style="1"/>
    <col min="4611" max="4611" width="14.88671875" style="1" customWidth="1"/>
    <col min="4612" max="4612" width="23.5546875" style="1" customWidth="1"/>
    <col min="4613" max="4613" width="10.88671875" style="1" customWidth="1"/>
    <col min="4614" max="4614" width="5.44140625" style="1" customWidth="1"/>
    <col min="4615" max="4615" width="2.109375" style="1" bestFit="1" customWidth="1"/>
    <col min="4616" max="4616" width="5.44140625" style="1" customWidth="1"/>
    <col min="4617" max="4617" width="7.44140625" style="1" customWidth="1"/>
    <col min="4618" max="4618" width="8.5546875" style="1" customWidth="1"/>
    <col min="4619" max="4623" width="7.44140625" style="1" customWidth="1"/>
    <col min="4624" max="4866" width="9.109375" style="1"/>
    <col min="4867" max="4867" width="14.88671875" style="1" customWidth="1"/>
    <col min="4868" max="4868" width="23.5546875" style="1" customWidth="1"/>
    <col min="4869" max="4869" width="10.88671875" style="1" customWidth="1"/>
    <col min="4870" max="4870" width="5.44140625" style="1" customWidth="1"/>
    <col min="4871" max="4871" width="2.109375" style="1" bestFit="1" customWidth="1"/>
    <col min="4872" max="4872" width="5.44140625" style="1" customWidth="1"/>
    <col min="4873" max="4873" width="7.44140625" style="1" customWidth="1"/>
    <col min="4874" max="4874" width="8.5546875" style="1" customWidth="1"/>
    <col min="4875" max="4879" width="7.44140625" style="1" customWidth="1"/>
    <col min="4880" max="5122" width="9.109375" style="1"/>
    <col min="5123" max="5123" width="14.88671875" style="1" customWidth="1"/>
    <col min="5124" max="5124" width="23.5546875" style="1" customWidth="1"/>
    <col min="5125" max="5125" width="10.88671875" style="1" customWidth="1"/>
    <col min="5126" max="5126" width="5.44140625" style="1" customWidth="1"/>
    <col min="5127" max="5127" width="2.109375" style="1" bestFit="1" customWidth="1"/>
    <col min="5128" max="5128" width="5.44140625" style="1" customWidth="1"/>
    <col min="5129" max="5129" width="7.44140625" style="1" customWidth="1"/>
    <col min="5130" max="5130" width="8.5546875" style="1" customWidth="1"/>
    <col min="5131" max="5135" width="7.44140625" style="1" customWidth="1"/>
    <col min="5136" max="5378" width="9.109375" style="1"/>
    <col min="5379" max="5379" width="14.88671875" style="1" customWidth="1"/>
    <col min="5380" max="5380" width="23.5546875" style="1" customWidth="1"/>
    <col min="5381" max="5381" width="10.88671875" style="1" customWidth="1"/>
    <col min="5382" max="5382" width="5.44140625" style="1" customWidth="1"/>
    <col min="5383" max="5383" width="2.109375" style="1" bestFit="1" customWidth="1"/>
    <col min="5384" max="5384" width="5.44140625" style="1" customWidth="1"/>
    <col min="5385" max="5385" width="7.44140625" style="1" customWidth="1"/>
    <col min="5386" max="5386" width="8.5546875" style="1" customWidth="1"/>
    <col min="5387" max="5391" width="7.44140625" style="1" customWidth="1"/>
    <col min="5392" max="5634" width="9.109375" style="1"/>
    <col min="5635" max="5635" width="14.88671875" style="1" customWidth="1"/>
    <col min="5636" max="5636" width="23.5546875" style="1" customWidth="1"/>
    <col min="5637" max="5637" width="10.88671875" style="1" customWidth="1"/>
    <col min="5638" max="5638" width="5.44140625" style="1" customWidth="1"/>
    <col min="5639" max="5639" width="2.109375" style="1" bestFit="1" customWidth="1"/>
    <col min="5640" max="5640" width="5.44140625" style="1" customWidth="1"/>
    <col min="5641" max="5641" width="7.44140625" style="1" customWidth="1"/>
    <col min="5642" max="5642" width="8.5546875" style="1" customWidth="1"/>
    <col min="5643" max="5647" width="7.44140625" style="1" customWidth="1"/>
    <col min="5648" max="5890" width="9.109375" style="1"/>
    <col min="5891" max="5891" width="14.88671875" style="1" customWidth="1"/>
    <col min="5892" max="5892" width="23.5546875" style="1" customWidth="1"/>
    <col min="5893" max="5893" width="10.88671875" style="1" customWidth="1"/>
    <col min="5894" max="5894" width="5.44140625" style="1" customWidth="1"/>
    <col min="5895" max="5895" width="2.109375" style="1" bestFit="1" customWidth="1"/>
    <col min="5896" max="5896" width="5.44140625" style="1" customWidth="1"/>
    <col min="5897" max="5897" width="7.44140625" style="1" customWidth="1"/>
    <col min="5898" max="5898" width="8.5546875" style="1" customWidth="1"/>
    <col min="5899" max="5903" width="7.44140625" style="1" customWidth="1"/>
    <col min="5904" max="6146" width="9.109375" style="1"/>
    <col min="6147" max="6147" width="14.88671875" style="1" customWidth="1"/>
    <col min="6148" max="6148" width="23.5546875" style="1" customWidth="1"/>
    <col min="6149" max="6149" width="10.88671875" style="1" customWidth="1"/>
    <col min="6150" max="6150" width="5.44140625" style="1" customWidth="1"/>
    <col min="6151" max="6151" width="2.109375" style="1" bestFit="1" customWidth="1"/>
    <col min="6152" max="6152" width="5.44140625" style="1" customWidth="1"/>
    <col min="6153" max="6153" width="7.44140625" style="1" customWidth="1"/>
    <col min="6154" max="6154" width="8.5546875" style="1" customWidth="1"/>
    <col min="6155" max="6159" width="7.44140625" style="1" customWidth="1"/>
    <col min="6160" max="6402" width="9.109375" style="1"/>
    <col min="6403" max="6403" width="14.88671875" style="1" customWidth="1"/>
    <col min="6404" max="6404" width="23.5546875" style="1" customWidth="1"/>
    <col min="6405" max="6405" width="10.88671875" style="1" customWidth="1"/>
    <col min="6406" max="6406" width="5.44140625" style="1" customWidth="1"/>
    <col min="6407" max="6407" width="2.109375" style="1" bestFit="1" customWidth="1"/>
    <col min="6408" max="6408" width="5.44140625" style="1" customWidth="1"/>
    <col min="6409" max="6409" width="7.44140625" style="1" customWidth="1"/>
    <col min="6410" max="6410" width="8.5546875" style="1" customWidth="1"/>
    <col min="6411" max="6415" width="7.44140625" style="1" customWidth="1"/>
    <col min="6416" max="6658" width="9.109375" style="1"/>
    <col min="6659" max="6659" width="14.88671875" style="1" customWidth="1"/>
    <col min="6660" max="6660" width="23.5546875" style="1" customWidth="1"/>
    <col min="6661" max="6661" width="10.88671875" style="1" customWidth="1"/>
    <col min="6662" max="6662" width="5.44140625" style="1" customWidth="1"/>
    <col min="6663" max="6663" width="2.109375" style="1" bestFit="1" customWidth="1"/>
    <col min="6664" max="6664" width="5.44140625" style="1" customWidth="1"/>
    <col min="6665" max="6665" width="7.44140625" style="1" customWidth="1"/>
    <col min="6666" max="6666" width="8.5546875" style="1" customWidth="1"/>
    <col min="6667" max="6671" width="7.44140625" style="1" customWidth="1"/>
    <col min="6672" max="6914" width="9.109375" style="1"/>
    <col min="6915" max="6915" width="14.88671875" style="1" customWidth="1"/>
    <col min="6916" max="6916" width="23.5546875" style="1" customWidth="1"/>
    <col min="6917" max="6917" width="10.88671875" style="1" customWidth="1"/>
    <col min="6918" max="6918" width="5.44140625" style="1" customWidth="1"/>
    <col min="6919" max="6919" width="2.109375" style="1" bestFit="1" customWidth="1"/>
    <col min="6920" max="6920" width="5.44140625" style="1" customWidth="1"/>
    <col min="6921" max="6921" width="7.44140625" style="1" customWidth="1"/>
    <col min="6922" max="6922" width="8.5546875" style="1" customWidth="1"/>
    <col min="6923" max="6927" width="7.44140625" style="1" customWidth="1"/>
    <col min="6928" max="7170" width="9.109375" style="1"/>
    <col min="7171" max="7171" width="14.88671875" style="1" customWidth="1"/>
    <col min="7172" max="7172" width="23.5546875" style="1" customWidth="1"/>
    <col min="7173" max="7173" width="10.88671875" style="1" customWidth="1"/>
    <col min="7174" max="7174" width="5.44140625" style="1" customWidth="1"/>
    <col min="7175" max="7175" width="2.109375" style="1" bestFit="1" customWidth="1"/>
    <col min="7176" max="7176" width="5.44140625" style="1" customWidth="1"/>
    <col min="7177" max="7177" width="7.44140625" style="1" customWidth="1"/>
    <col min="7178" max="7178" width="8.5546875" style="1" customWidth="1"/>
    <col min="7179" max="7183" width="7.44140625" style="1" customWidth="1"/>
    <col min="7184" max="7426" width="9.109375" style="1"/>
    <col min="7427" max="7427" width="14.88671875" style="1" customWidth="1"/>
    <col min="7428" max="7428" width="23.5546875" style="1" customWidth="1"/>
    <col min="7429" max="7429" width="10.88671875" style="1" customWidth="1"/>
    <col min="7430" max="7430" width="5.44140625" style="1" customWidth="1"/>
    <col min="7431" max="7431" width="2.109375" style="1" bestFit="1" customWidth="1"/>
    <col min="7432" max="7432" width="5.44140625" style="1" customWidth="1"/>
    <col min="7433" max="7433" width="7.44140625" style="1" customWidth="1"/>
    <col min="7434" max="7434" width="8.5546875" style="1" customWidth="1"/>
    <col min="7435" max="7439" width="7.44140625" style="1" customWidth="1"/>
    <col min="7440" max="7682" width="9.109375" style="1"/>
    <col min="7683" max="7683" width="14.88671875" style="1" customWidth="1"/>
    <col min="7684" max="7684" width="23.5546875" style="1" customWidth="1"/>
    <col min="7685" max="7685" width="10.88671875" style="1" customWidth="1"/>
    <col min="7686" max="7686" width="5.44140625" style="1" customWidth="1"/>
    <col min="7687" max="7687" width="2.109375" style="1" bestFit="1" customWidth="1"/>
    <col min="7688" max="7688" width="5.44140625" style="1" customWidth="1"/>
    <col min="7689" max="7689" width="7.44140625" style="1" customWidth="1"/>
    <col min="7690" max="7690" width="8.5546875" style="1" customWidth="1"/>
    <col min="7691" max="7695" width="7.44140625" style="1" customWidth="1"/>
    <col min="7696" max="7938" width="9.109375" style="1"/>
    <col min="7939" max="7939" width="14.88671875" style="1" customWidth="1"/>
    <col min="7940" max="7940" width="23.5546875" style="1" customWidth="1"/>
    <col min="7941" max="7941" width="10.88671875" style="1" customWidth="1"/>
    <col min="7942" max="7942" width="5.44140625" style="1" customWidth="1"/>
    <col min="7943" max="7943" width="2.109375" style="1" bestFit="1" customWidth="1"/>
    <col min="7944" max="7944" width="5.44140625" style="1" customWidth="1"/>
    <col min="7945" max="7945" width="7.44140625" style="1" customWidth="1"/>
    <col min="7946" max="7946" width="8.5546875" style="1" customWidth="1"/>
    <col min="7947" max="7951" width="7.44140625" style="1" customWidth="1"/>
    <col min="7952" max="8194" width="9.109375" style="1"/>
    <col min="8195" max="8195" width="14.88671875" style="1" customWidth="1"/>
    <col min="8196" max="8196" width="23.5546875" style="1" customWidth="1"/>
    <col min="8197" max="8197" width="10.88671875" style="1" customWidth="1"/>
    <col min="8198" max="8198" width="5.44140625" style="1" customWidth="1"/>
    <col min="8199" max="8199" width="2.109375" style="1" bestFit="1" customWidth="1"/>
    <col min="8200" max="8200" width="5.44140625" style="1" customWidth="1"/>
    <col min="8201" max="8201" width="7.44140625" style="1" customWidth="1"/>
    <col min="8202" max="8202" width="8.5546875" style="1" customWidth="1"/>
    <col min="8203" max="8207" width="7.44140625" style="1" customWidth="1"/>
    <col min="8208" max="8450" width="9.109375" style="1"/>
    <col min="8451" max="8451" width="14.88671875" style="1" customWidth="1"/>
    <col min="8452" max="8452" width="23.5546875" style="1" customWidth="1"/>
    <col min="8453" max="8453" width="10.88671875" style="1" customWidth="1"/>
    <col min="8454" max="8454" width="5.44140625" style="1" customWidth="1"/>
    <col min="8455" max="8455" width="2.109375" style="1" bestFit="1" customWidth="1"/>
    <col min="8456" max="8456" width="5.44140625" style="1" customWidth="1"/>
    <col min="8457" max="8457" width="7.44140625" style="1" customWidth="1"/>
    <col min="8458" max="8458" width="8.5546875" style="1" customWidth="1"/>
    <col min="8459" max="8463" width="7.44140625" style="1" customWidth="1"/>
    <col min="8464" max="8706" width="9.109375" style="1"/>
    <col min="8707" max="8707" width="14.88671875" style="1" customWidth="1"/>
    <col min="8708" max="8708" width="23.5546875" style="1" customWidth="1"/>
    <col min="8709" max="8709" width="10.88671875" style="1" customWidth="1"/>
    <col min="8710" max="8710" width="5.44140625" style="1" customWidth="1"/>
    <col min="8711" max="8711" width="2.109375" style="1" bestFit="1" customWidth="1"/>
    <col min="8712" max="8712" width="5.44140625" style="1" customWidth="1"/>
    <col min="8713" max="8713" width="7.44140625" style="1" customWidth="1"/>
    <col min="8714" max="8714" width="8.5546875" style="1" customWidth="1"/>
    <col min="8715" max="8719" width="7.44140625" style="1" customWidth="1"/>
    <col min="8720" max="8962" width="9.109375" style="1"/>
    <col min="8963" max="8963" width="14.88671875" style="1" customWidth="1"/>
    <col min="8964" max="8964" width="23.5546875" style="1" customWidth="1"/>
    <col min="8965" max="8965" width="10.88671875" style="1" customWidth="1"/>
    <col min="8966" max="8966" width="5.44140625" style="1" customWidth="1"/>
    <col min="8967" max="8967" width="2.109375" style="1" bestFit="1" customWidth="1"/>
    <col min="8968" max="8968" width="5.44140625" style="1" customWidth="1"/>
    <col min="8969" max="8969" width="7.44140625" style="1" customWidth="1"/>
    <col min="8970" max="8970" width="8.5546875" style="1" customWidth="1"/>
    <col min="8971" max="8975" width="7.44140625" style="1" customWidth="1"/>
    <col min="8976" max="9218" width="9.109375" style="1"/>
    <col min="9219" max="9219" width="14.88671875" style="1" customWidth="1"/>
    <col min="9220" max="9220" width="23.5546875" style="1" customWidth="1"/>
    <col min="9221" max="9221" width="10.88671875" style="1" customWidth="1"/>
    <col min="9222" max="9222" width="5.44140625" style="1" customWidth="1"/>
    <col min="9223" max="9223" width="2.109375" style="1" bestFit="1" customWidth="1"/>
    <col min="9224" max="9224" width="5.44140625" style="1" customWidth="1"/>
    <col min="9225" max="9225" width="7.44140625" style="1" customWidth="1"/>
    <col min="9226" max="9226" width="8.5546875" style="1" customWidth="1"/>
    <col min="9227" max="9231" width="7.44140625" style="1" customWidth="1"/>
    <col min="9232" max="9474" width="9.109375" style="1"/>
    <col min="9475" max="9475" width="14.88671875" style="1" customWidth="1"/>
    <col min="9476" max="9476" width="23.5546875" style="1" customWidth="1"/>
    <col min="9477" max="9477" width="10.88671875" style="1" customWidth="1"/>
    <col min="9478" max="9478" width="5.44140625" style="1" customWidth="1"/>
    <col min="9479" max="9479" width="2.109375" style="1" bestFit="1" customWidth="1"/>
    <col min="9480" max="9480" width="5.44140625" style="1" customWidth="1"/>
    <col min="9481" max="9481" width="7.44140625" style="1" customWidth="1"/>
    <col min="9482" max="9482" width="8.5546875" style="1" customWidth="1"/>
    <col min="9483" max="9487" width="7.44140625" style="1" customWidth="1"/>
    <col min="9488" max="9730" width="9.109375" style="1"/>
    <col min="9731" max="9731" width="14.88671875" style="1" customWidth="1"/>
    <col min="9732" max="9732" width="23.5546875" style="1" customWidth="1"/>
    <col min="9733" max="9733" width="10.88671875" style="1" customWidth="1"/>
    <col min="9734" max="9734" width="5.44140625" style="1" customWidth="1"/>
    <col min="9735" max="9735" width="2.109375" style="1" bestFit="1" customWidth="1"/>
    <col min="9736" max="9736" width="5.44140625" style="1" customWidth="1"/>
    <col min="9737" max="9737" width="7.44140625" style="1" customWidth="1"/>
    <col min="9738" max="9738" width="8.5546875" style="1" customWidth="1"/>
    <col min="9739" max="9743" width="7.44140625" style="1" customWidth="1"/>
    <col min="9744" max="9986" width="9.109375" style="1"/>
    <col min="9987" max="9987" width="14.88671875" style="1" customWidth="1"/>
    <col min="9988" max="9988" width="23.5546875" style="1" customWidth="1"/>
    <col min="9989" max="9989" width="10.88671875" style="1" customWidth="1"/>
    <col min="9990" max="9990" width="5.44140625" style="1" customWidth="1"/>
    <col min="9991" max="9991" width="2.109375" style="1" bestFit="1" customWidth="1"/>
    <col min="9992" max="9992" width="5.44140625" style="1" customWidth="1"/>
    <col min="9993" max="9993" width="7.44140625" style="1" customWidth="1"/>
    <col min="9994" max="9994" width="8.5546875" style="1" customWidth="1"/>
    <col min="9995" max="9999" width="7.44140625" style="1" customWidth="1"/>
    <col min="10000" max="10242" width="9.109375" style="1"/>
    <col min="10243" max="10243" width="14.88671875" style="1" customWidth="1"/>
    <col min="10244" max="10244" width="23.5546875" style="1" customWidth="1"/>
    <col min="10245" max="10245" width="10.88671875" style="1" customWidth="1"/>
    <col min="10246" max="10246" width="5.44140625" style="1" customWidth="1"/>
    <col min="10247" max="10247" width="2.109375" style="1" bestFit="1" customWidth="1"/>
    <col min="10248" max="10248" width="5.44140625" style="1" customWidth="1"/>
    <col min="10249" max="10249" width="7.44140625" style="1" customWidth="1"/>
    <col min="10250" max="10250" width="8.5546875" style="1" customWidth="1"/>
    <col min="10251" max="10255" width="7.44140625" style="1" customWidth="1"/>
    <col min="10256" max="10498" width="9.109375" style="1"/>
    <col min="10499" max="10499" width="14.88671875" style="1" customWidth="1"/>
    <col min="10500" max="10500" width="23.5546875" style="1" customWidth="1"/>
    <col min="10501" max="10501" width="10.88671875" style="1" customWidth="1"/>
    <col min="10502" max="10502" width="5.44140625" style="1" customWidth="1"/>
    <col min="10503" max="10503" width="2.109375" style="1" bestFit="1" customWidth="1"/>
    <col min="10504" max="10504" width="5.44140625" style="1" customWidth="1"/>
    <col min="10505" max="10505" width="7.44140625" style="1" customWidth="1"/>
    <col min="10506" max="10506" width="8.5546875" style="1" customWidth="1"/>
    <col min="10507" max="10511" width="7.44140625" style="1" customWidth="1"/>
    <col min="10512" max="10754" width="9.109375" style="1"/>
    <col min="10755" max="10755" width="14.88671875" style="1" customWidth="1"/>
    <col min="10756" max="10756" width="23.5546875" style="1" customWidth="1"/>
    <col min="10757" max="10757" width="10.88671875" style="1" customWidth="1"/>
    <col min="10758" max="10758" width="5.44140625" style="1" customWidth="1"/>
    <col min="10759" max="10759" width="2.109375" style="1" bestFit="1" customWidth="1"/>
    <col min="10760" max="10760" width="5.44140625" style="1" customWidth="1"/>
    <col min="10761" max="10761" width="7.44140625" style="1" customWidth="1"/>
    <col min="10762" max="10762" width="8.5546875" style="1" customWidth="1"/>
    <col min="10763" max="10767" width="7.44140625" style="1" customWidth="1"/>
    <col min="10768" max="11010" width="9.109375" style="1"/>
    <col min="11011" max="11011" width="14.88671875" style="1" customWidth="1"/>
    <col min="11012" max="11012" width="23.5546875" style="1" customWidth="1"/>
    <col min="11013" max="11013" width="10.88671875" style="1" customWidth="1"/>
    <col min="11014" max="11014" width="5.44140625" style="1" customWidth="1"/>
    <col min="11015" max="11015" width="2.109375" style="1" bestFit="1" customWidth="1"/>
    <col min="11016" max="11016" width="5.44140625" style="1" customWidth="1"/>
    <col min="11017" max="11017" width="7.44140625" style="1" customWidth="1"/>
    <col min="11018" max="11018" width="8.5546875" style="1" customWidth="1"/>
    <col min="11019" max="11023" width="7.44140625" style="1" customWidth="1"/>
    <col min="11024" max="11266" width="9.109375" style="1"/>
    <col min="11267" max="11267" width="14.88671875" style="1" customWidth="1"/>
    <col min="11268" max="11268" width="23.5546875" style="1" customWidth="1"/>
    <col min="11269" max="11269" width="10.88671875" style="1" customWidth="1"/>
    <col min="11270" max="11270" width="5.44140625" style="1" customWidth="1"/>
    <col min="11271" max="11271" width="2.109375" style="1" bestFit="1" customWidth="1"/>
    <col min="11272" max="11272" width="5.44140625" style="1" customWidth="1"/>
    <col min="11273" max="11273" width="7.44140625" style="1" customWidth="1"/>
    <col min="11274" max="11274" width="8.5546875" style="1" customWidth="1"/>
    <col min="11275" max="11279" width="7.44140625" style="1" customWidth="1"/>
    <col min="11280" max="11522" width="9.109375" style="1"/>
    <col min="11523" max="11523" width="14.88671875" style="1" customWidth="1"/>
    <col min="11524" max="11524" width="23.5546875" style="1" customWidth="1"/>
    <col min="11525" max="11525" width="10.88671875" style="1" customWidth="1"/>
    <col min="11526" max="11526" width="5.44140625" style="1" customWidth="1"/>
    <col min="11527" max="11527" width="2.109375" style="1" bestFit="1" customWidth="1"/>
    <col min="11528" max="11528" width="5.44140625" style="1" customWidth="1"/>
    <col min="11529" max="11529" width="7.44140625" style="1" customWidth="1"/>
    <col min="11530" max="11530" width="8.5546875" style="1" customWidth="1"/>
    <col min="11531" max="11535" width="7.44140625" style="1" customWidth="1"/>
    <col min="11536" max="11778" width="9.109375" style="1"/>
    <col min="11779" max="11779" width="14.88671875" style="1" customWidth="1"/>
    <col min="11780" max="11780" width="23.5546875" style="1" customWidth="1"/>
    <col min="11781" max="11781" width="10.88671875" style="1" customWidth="1"/>
    <col min="11782" max="11782" width="5.44140625" style="1" customWidth="1"/>
    <col min="11783" max="11783" width="2.109375" style="1" bestFit="1" customWidth="1"/>
    <col min="11784" max="11784" width="5.44140625" style="1" customWidth="1"/>
    <col min="11785" max="11785" width="7.44140625" style="1" customWidth="1"/>
    <col min="11786" max="11786" width="8.5546875" style="1" customWidth="1"/>
    <col min="11787" max="11791" width="7.44140625" style="1" customWidth="1"/>
    <col min="11792" max="12034" width="9.109375" style="1"/>
    <col min="12035" max="12035" width="14.88671875" style="1" customWidth="1"/>
    <col min="12036" max="12036" width="23.5546875" style="1" customWidth="1"/>
    <col min="12037" max="12037" width="10.88671875" style="1" customWidth="1"/>
    <col min="12038" max="12038" width="5.44140625" style="1" customWidth="1"/>
    <col min="12039" max="12039" width="2.109375" style="1" bestFit="1" customWidth="1"/>
    <col min="12040" max="12040" width="5.44140625" style="1" customWidth="1"/>
    <col min="12041" max="12041" width="7.44140625" style="1" customWidth="1"/>
    <col min="12042" max="12042" width="8.5546875" style="1" customWidth="1"/>
    <col min="12043" max="12047" width="7.44140625" style="1" customWidth="1"/>
    <col min="12048" max="12290" width="9.109375" style="1"/>
    <col min="12291" max="12291" width="14.88671875" style="1" customWidth="1"/>
    <col min="12292" max="12292" width="23.5546875" style="1" customWidth="1"/>
    <col min="12293" max="12293" width="10.88671875" style="1" customWidth="1"/>
    <col min="12294" max="12294" width="5.44140625" style="1" customWidth="1"/>
    <col min="12295" max="12295" width="2.109375" style="1" bestFit="1" customWidth="1"/>
    <col min="12296" max="12296" width="5.44140625" style="1" customWidth="1"/>
    <col min="12297" max="12297" width="7.44140625" style="1" customWidth="1"/>
    <col min="12298" max="12298" width="8.5546875" style="1" customWidth="1"/>
    <col min="12299" max="12303" width="7.44140625" style="1" customWidth="1"/>
    <col min="12304" max="12546" width="9.109375" style="1"/>
    <col min="12547" max="12547" width="14.88671875" style="1" customWidth="1"/>
    <col min="12548" max="12548" width="23.5546875" style="1" customWidth="1"/>
    <col min="12549" max="12549" width="10.88671875" style="1" customWidth="1"/>
    <col min="12550" max="12550" width="5.44140625" style="1" customWidth="1"/>
    <col min="12551" max="12551" width="2.109375" style="1" bestFit="1" customWidth="1"/>
    <col min="12552" max="12552" width="5.44140625" style="1" customWidth="1"/>
    <col min="12553" max="12553" width="7.44140625" style="1" customWidth="1"/>
    <col min="12554" max="12554" width="8.5546875" style="1" customWidth="1"/>
    <col min="12555" max="12559" width="7.44140625" style="1" customWidth="1"/>
    <col min="12560" max="12802" width="9.109375" style="1"/>
    <col min="12803" max="12803" width="14.88671875" style="1" customWidth="1"/>
    <col min="12804" max="12804" width="23.5546875" style="1" customWidth="1"/>
    <col min="12805" max="12805" width="10.88671875" style="1" customWidth="1"/>
    <col min="12806" max="12806" width="5.44140625" style="1" customWidth="1"/>
    <col min="12807" max="12807" width="2.109375" style="1" bestFit="1" customWidth="1"/>
    <col min="12808" max="12808" width="5.44140625" style="1" customWidth="1"/>
    <col min="12809" max="12809" width="7.44140625" style="1" customWidth="1"/>
    <col min="12810" max="12810" width="8.5546875" style="1" customWidth="1"/>
    <col min="12811" max="12815" width="7.44140625" style="1" customWidth="1"/>
    <col min="12816" max="13058" width="9.109375" style="1"/>
    <col min="13059" max="13059" width="14.88671875" style="1" customWidth="1"/>
    <col min="13060" max="13060" width="23.5546875" style="1" customWidth="1"/>
    <col min="13061" max="13061" width="10.88671875" style="1" customWidth="1"/>
    <col min="13062" max="13062" width="5.44140625" style="1" customWidth="1"/>
    <col min="13063" max="13063" width="2.109375" style="1" bestFit="1" customWidth="1"/>
    <col min="13064" max="13064" width="5.44140625" style="1" customWidth="1"/>
    <col min="13065" max="13065" width="7.44140625" style="1" customWidth="1"/>
    <col min="13066" max="13066" width="8.5546875" style="1" customWidth="1"/>
    <col min="13067" max="13071" width="7.44140625" style="1" customWidth="1"/>
    <col min="13072" max="13314" width="9.109375" style="1"/>
    <col min="13315" max="13315" width="14.88671875" style="1" customWidth="1"/>
    <col min="13316" max="13316" width="23.5546875" style="1" customWidth="1"/>
    <col min="13317" max="13317" width="10.88671875" style="1" customWidth="1"/>
    <col min="13318" max="13318" width="5.44140625" style="1" customWidth="1"/>
    <col min="13319" max="13319" width="2.109375" style="1" bestFit="1" customWidth="1"/>
    <col min="13320" max="13320" width="5.44140625" style="1" customWidth="1"/>
    <col min="13321" max="13321" width="7.44140625" style="1" customWidth="1"/>
    <col min="13322" max="13322" width="8.5546875" style="1" customWidth="1"/>
    <col min="13323" max="13327" width="7.44140625" style="1" customWidth="1"/>
    <col min="13328" max="13570" width="9.109375" style="1"/>
    <col min="13571" max="13571" width="14.88671875" style="1" customWidth="1"/>
    <col min="13572" max="13572" width="23.5546875" style="1" customWidth="1"/>
    <col min="13573" max="13573" width="10.88671875" style="1" customWidth="1"/>
    <col min="13574" max="13574" width="5.44140625" style="1" customWidth="1"/>
    <col min="13575" max="13575" width="2.109375" style="1" bestFit="1" customWidth="1"/>
    <col min="13576" max="13576" width="5.44140625" style="1" customWidth="1"/>
    <col min="13577" max="13577" width="7.44140625" style="1" customWidth="1"/>
    <col min="13578" max="13578" width="8.5546875" style="1" customWidth="1"/>
    <col min="13579" max="13583" width="7.44140625" style="1" customWidth="1"/>
    <col min="13584" max="13826" width="9.109375" style="1"/>
    <col min="13827" max="13827" width="14.88671875" style="1" customWidth="1"/>
    <col min="13828" max="13828" width="23.5546875" style="1" customWidth="1"/>
    <col min="13829" max="13829" width="10.88671875" style="1" customWidth="1"/>
    <col min="13830" max="13830" width="5.44140625" style="1" customWidth="1"/>
    <col min="13831" max="13831" width="2.109375" style="1" bestFit="1" customWidth="1"/>
    <col min="13832" max="13832" width="5.44140625" style="1" customWidth="1"/>
    <col min="13833" max="13833" width="7.44140625" style="1" customWidth="1"/>
    <col min="13834" max="13834" width="8.5546875" style="1" customWidth="1"/>
    <col min="13835" max="13839" width="7.44140625" style="1" customWidth="1"/>
    <col min="13840" max="14082" width="9.109375" style="1"/>
    <col min="14083" max="14083" width="14.88671875" style="1" customWidth="1"/>
    <col min="14084" max="14084" width="23.5546875" style="1" customWidth="1"/>
    <col min="14085" max="14085" width="10.88671875" style="1" customWidth="1"/>
    <col min="14086" max="14086" width="5.44140625" style="1" customWidth="1"/>
    <col min="14087" max="14087" width="2.109375" style="1" bestFit="1" customWidth="1"/>
    <col min="14088" max="14088" width="5.44140625" style="1" customWidth="1"/>
    <col min="14089" max="14089" width="7.44140625" style="1" customWidth="1"/>
    <col min="14090" max="14090" width="8.5546875" style="1" customWidth="1"/>
    <col min="14091" max="14095" width="7.44140625" style="1" customWidth="1"/>
    <col min="14096" max="14338" width="9.109375" style="1"/>
    <col min="14339" max="14339" width="14.88671875" style="1" customWidth="1"/>
    <col min="14340" max="14340" width="23.5546875" style="1" customWidth="1"/>
    <col min="14341" max="14341" width="10.88671875" style="1" customWidth="1"/>
    <col min="14342" max="14342" width="5.44140625" style="1" customWidth="1"/>
    <col min="14343" max="14343" width="2.109375" style="1" bestFit="1" customWidth="1"/>
    <col min="14344" max="14344" width="5.44140625" style="1" customWidth="1"/>
    <col min="14345" max="14345" width="7.44140625" style="1" customWidth="1"/>
    <col min="14346" max="14346" width="8.5546875" style="1" customWidth="1"/>
    <col min="14347" max="14351" width="7.44140625" style="1" customWidth="1"/>
    <col min="14352" max="14594" width="9.109375" style="1"/>
    <col min="14595" max="14595" width="14.88671875" style="1" customWidth="1"/>
    <col min="14596" max="14596" width="23.5546875" style="1" customWidth="1"/>
    <col min="14597" max="14597" width="10.88671875" style="1" customWidth="1"/>
    <col min="14598" max="14598" width="5.44140625" style="1" customWidth="1"/>
    <col min="14599" max="14599" width="2.109375" style="1" bestFit="1" customWidth="1"/>
    <col min="14600" max="14600" width="5.44140625" style="1" customWidth="1"/>
    <col min="14601" max="14601" width="7.44140625" style="1" customWidth="1"/>
    <col min="14602" max="14602" width="8.5546875" style="1" customWidth="1"/>
    <col min="14603" max="14607" width="7.44140625" style="1" customWidth="1"/>
    <col min="14608" max="14850" width="9.109375" style="1"/>
    <col min="14851" max="14851" width="14.88671875" style="1" customWidth="1"/>
    <col min="14852" max="14852" width="23.5546875" style="1" customWidth="1"/>
    <col min="14853" max="14853" width="10.88671875" style="1" customWidth="1"/>
    <col min="14854" max="14854" width="5.44140625" style="1" customWidth="1"/>
    <col min="14855" max="14855" width="2.109375" style="1" bestFit="1" customWidth="1"/>
    <col min="14856" max="14856" width="5.44140625" style="1" customWidth="1"/>
    <col min="14857" max="14857" width="7.44140625" style="1" customWidth="1"/>
    <col min="14858" max="14858" width="8.5546875" style="1" customWidth="1"/>
    <col min="14859" max="14863" width="7.44140625" style="1" customWidth="1"/>
    <col min="14864" max="15106" width="9.109375" style="1"/>
    <col min="15107" max="15107" width="14.88671875" style="1" customWidth="1"/>
    <col min="15108" max="15108" width="23.5546875" style="1" customWidth="1"/>
    <col min="15109" max="15109" width="10.88671875" style="1" customWidth="1"/>
    <col min="15110" max="15110" width="5.44140625" style="1" customWidth="1"/>
    <col min="15111" max="15111" width="2.109375" style="1" bestFit="1" customWidth="1"/>
    <col min="15112" max="15112" width="5.44140625" style="1" customWidth="1"/>
    <col min="15113" max="15113" width="7.44140625" style="1" customWidth="1"/>
    <col min="15114" max="15114" width="8.5546875" style="1" customWidth="1"/>
    <col min="15115" max="15119" width="7.44140625" style="1" customWidth="1"/>
    <col min="15120" max="15362" width="9.109375" style="1"/>
    <col min="15363" max="15363" width="14.88671875" style="1" customWidth="1"/>
    <col min="15364" max="15364" width="23.5546875" style="1" customWidth="1"/>
    <col min="15365" max="15365" width="10.88671875" style="1" customWidth="1"/>
    <col min="15366" max="15366" width="5.44140625" style="1" customWidth="1"/>
    <col min="15367" max="15367" width="2.109375" style="1" bestFit="1" customWidth="1"/>
    <col min="15368" max="15368" width="5.44140625" style="1" customWidth="1"/>
    <col min="15369" max="15369" width="7.44140625" style="1" customWidth="1"/>
    <col min="15370" max="15370" width="8.5546875" style="1" customWidth="1"/>
    <col min="15371" max="15375" width="7.44140625" style="1" customWidth="1"/>
    <col min="15376" max="15618" width="9.109375" style="1"/>
    <col min="15619" max="15619" width="14.88671875" style="1" customWidth="1"/>
    <col min="15620" max="15620" width="23.5546875" style="1" customWidth="1"/>
    <col min="15621" max="15621" width="10.88671875" style="1" customWidth="1"/>
    <col min="15622" max="15622" width="5.44140625" style="1" customWidth="1"/>
    <col min="15623" max="15623" width="2.109375" style="1" bestFit="1" customWidth="1"/>
    <col min="15624" max="15624" width="5.44140625" style="1" customWidth="1"/>
    <col min="15625" max="15625" width="7.44140625" style="1" customWidth="1"/>
    <col min="15626" max="15626" width="8.5546875" style="1" customWidth="1"/>
    <col min="15627" max="15631" width="7.44140625" style="1" customWidth="1"/>
    <col min="15632" max="15874" width="9.109375" style="1"/>
    <col min="15875" max="15875" width="14.88671875" style="1" customWidth="1"/>
    <col min="15876" max="15876" width="23.5546875" style="1" customWidth="1"/>
    <col min="15877" max="15877" width="10.88671875" style="1" customWidth="1"/>
    <col min="15878" max="15878" width="5.44140625" style="1" customWidth="1"/>
    <col min="15879" max="15879" width="2.109375" style="1" bestFit="1" customWidth="1"/>
    <col min="15880" max="15880" width="5.44140625" style="1" customWidth="1"/>
    <col min="15881" max="15881" width="7.44140625" style="1" customWidth="1"/>
    <col min="15882" max="15882" width="8.5546875" style="1" customWidth="1"/>
    <col min="15883" max="15887" width="7.44140625" style="1" customWidth="1"/>
    <col min="15888" max="16130" width="9.109375" style="1"/>
    <col min="16131" max="16131" width="14.88671875" style="1" customWidth="1"/>
    <col min="16132" max="16132" width="23.5546875" style="1" customWidth="1"/>
    <col min="16133" max="16133" width="10.88671875" style="1" customWidth="1"/>
    <col min="16134" max="16134" width="5.44140625" style="1" customWidth="1"/>
    <col min="16135" max="16135" width="2.109375" style="1" bestFit="1" customWidth="1"/>
    <col min="16136" max="16136" width="5.44140625" style="1" customWidth="1"/>
    <col min="16137" max="16137" width="7.44140625" style="1" customWidth="1"/>
    <col min="16138" max="16138" width="8.5546875" style="1" customWidth="1"/>
    <col min="16139" max="16143" width="7.44140625" style="1" customWidth="1"/>
    <col min="16144" max="16384" width="9.109375" style="1"/>
  </cols>
  <sheetData>
    <row r="1" spans="1:26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15.6" x14ac:dyDescent="0.6">
      <c r="A2" s="3" t="s">
        <v>0</v>
      </c>
      <c r="B2" s="3"/>
    </row>
    <row r="3" spans="1:26" s="23" customFormat="1" ht="14.4" x14ac:dyDescent="0.55000000000000004">
      <c r="A3" s="28" t="s">
        <v>51</v>
      </c>
      <c r="B3" s="28"/>
      <c r="H3" s="22"/>
      <c r="I3" s="22"/>
      <c r="J3" s="22"/>
      <c r="K3" s="35"/>
      <c r="L3" s="22"/>
      <c r="M3" s="22"/>
      <c r="N3" s="22"/>
      <c r="O3" s="22"/>
      <c r="P3" s="77"/>
      <c r="Q3" s="78"/>
      <c r="R3" s="77"/>
      <c r="S3" s="78"/>
      <c r="T3" s="77"/>
      <c r="U3" s="77"/>
      <c r="V3" s="77"/>
      <c r="W3" s="77"/>
      <c r="X3" s="77"/>
      <c r="Y3" s="77"/>
      <c r="Z3" s="77"/>
    </row>
    <row r="4" spans="1:26" s="23" customFormat="1" ht="14.4" x14ac:dyDescent="0.55000000000000004">
      <c r="A4" s="23" t="s">
        <v>2</v>
      </c>
      <c r="H4" s="22"/>
      <c r="I4" s="22"/>
      <c r="J4" s="22"/>
      <c r="K4" s="22"/>
      <c r="L4" s="22"/>
      <c r="M4" s="22"/>
      <c r="N4" s="22"/>
      <c r="O4" s="22"/>
      <c r="P4" s="77"/>
      <c r="Q4" s="78"/>
      <c r="R4" s="77"/>
      <c r="S4" s="78"/>
      <c r="T4" s="77"/>
      <c r="U4" s="77"/>
      <c r="V4" s="77"/>
      <c r="W4" s="77"/>
      <c r="X4" s="77"/>
      <c r="Y4" s="77"/>
      <c r="Z4" s="77"/>
    </row>
    <row r="5" spans="1:26" s="23" customFormat="1" ht="14.4" x14ac:dyDescent="0.55000000000000004">
      <c r="C5" s="43"/>
      <c r="H5" s="22"/>
      <c r="I5" s="22"/>
      <c r="J5" s="22"/>
      <c r="K5" s="22"/>
      <c r="L5" s="22"/>
      <c r="M5" s="22"/>
      <c r="N5" s="22"/>
      <c r="O5" s="22"/>
      <c r="P5" s="77"/>
      <c r="Q5" s="78"/>
      <c r="R5" s="77"/>
      <c r="S5" s="78"/>
      <c r="T5" s="77"/>
      <c r="U5" s="77"/>
      <c r="V5" s="77"/>
      <c r="W5" s="77"/>
      <c r="X5" s="77"/>
      <c r="Y5" s="77"/>
      <c r="Z5" s="77"/>
    </row>
    <row r="6" spans="1:26" s="23" customFormat="1" ht="29.1" thickBot="1" x14ac:dyDescent="0.6">
      <c r="A6" s="36" t="s">
        <v>3</v>
      </c>
      <c r="B6" s="38" t="s">
        <v>83</v>
      </c>
      <c r="C6" s="37" t="s">
        <v>4</v>
      </c>
      <c r="D6" s="38" t="s">
        <v>84</v>
      </c>
      <c r="E6" s="36" t="s">
        <v>82</v>
      </c>
      <c r="F6" s="38" t="s">
        <v>80</v>
      </c>
      <c r="G6" s="38" t="s">
        <v>81</v>
      </c>
      <c r="H6" s="36" t="s">
        <v>9</v>
      </c>
      <c r="I6" s="36" t="s">
        <v>10</v>
      </c>
      <c r="J6" s="36" t="s">
        <v>11</v>
      </c>
      <c r="K6" s="36" t="s">
        <v>12</v>
      </c>
      <c r="L6" s="36" t="s">
        <v>13</v>
      </c>
      <c r="M6" s="36" t="s">
        <v>14</v>
      </c>
      <c r="N6" s="36" t="s">
        <v>15</v>
      </c>
      <c r="O6" s="49"/>
      <c r="P6" s="79" t="s">
        <v>79</v>
      </c>
      <c r="Q6" s="79" t="s">
        <v>3</v>
      </c>
      <c r="R6" s="79" t="s">
        <v>64</v>
      </c>
      <c r="S6" s="80" t="s">
        <v>4</v>
      </c>
      <c r="T6" s="79" t="s">
        <v>9</v>
      </c>
      <c r="U6" s="79" t="s">
        <v>10</v>
      </c>
      <c r="V6" s="79" t="s">
        <v>11</v>
      </c>
      <c r="W6" s="79" t="s">
        <v>12</v>
      </c>
      <c r="X6" s="79" t="s">
        <v>13</v>
      </c>
      <c r="Y6" s="79" t="s">
        <v>14</v>
      </c>
      <c r="Z6" s="79" t="s">
        <v>15</v>
      </c>
    </row>
    <row r="7" spans="1:26" s="23" customFormat="1" ht="14.4" x14ac:dyDescent="0.55000000000000004">
      <c r="A7" s="22" t="s">
        <v>16</v>
      </c>
      <c r="B7" s="22">
        <v>70</v>
      </c>
      <c r="C7" s="23" t="s">
        <v>45</v>
      </c>
      <c r="D7" s="22" t="s">
        <v>17</v>
      </c>
      <c r="E7" s="22">
        <v>403</v>
      </c>
      <c r="F7" s="22">
        <v>8</v>
      </c>
      <c r="G7" s="22" t="s">
        <v>18</v>
      </c>
      <c r="H7" s="24">
        <f>'April 1 2019'!H7*1.02</f>
        <v>29.64705871734385</v>
      </c>
      <c r="I7" s="24">
        <f>'April 1 2019'!I7*1.02</f>
        <v>31.16738165855265</v>
      </c>
      <c r="J7" s="24">
        <f>'April 1 2019'!J7*1.02</f>
        <v>32.780245996182863</v>
      </c>
      <c r="K7" s="24">
        <f>'April 1 2019'!K7*1.02</f>
        <v>34.472431530745709</v>
      </c>
      <c r="L7" s="24">
        <f>'April 1 2019'!L7*1.02</f>
        <v>36.257158461729958</v>
      </c>
      <c r="M7" s="24">
        <f>'April 1 2019'!M7*1.02</f>
        <v>38.134426789135624</v>
      </c>
      <c r="N7" s="24">
        <f>'April 1 2019'!N7*1.02</f>
        <v>39.985793523698469</v>
      </c>
      <c r="O7" s="24"/>
      <c r="P7" s="81"/>
      <c r="Q7" s="77" t="str">
        <f>A7</f>
        <v>00025C</v>
      </c>
      <c r="R7" s="77">
        <f t="shared" ref="R7:S7" si="0">B7</f>
        <v>70</v>
      </c>
      <c r="S7" s="78" t="str">
        <f t="shared" si="0"/>
        <v>911 Supervisor</v>
      </c>
      <c r="T7" s="81">
        <f>H7</f>
        <v>29.64705871734385</v>
      </c>
      <c r="U7" s="81">
        <f t="shared" ref="U7:Z7" si="1">I7</f>
        <v>31.16738165855265</v>
      </c>
      <c r="V7" s="81">
        <f t="shared" si="1"/>
        <v>32.780245996182863</v>
      </c>
      <c r="W7" s="81">
        <f t="shared" si="1"/>
        <v>34.472431530745709</v>
      </c>
      <c r="X7" s="81">
        <f t="shared" si="1"/>
        <v>36.257158461729958</v>
      </c>
      <c r="Y7" s="81">
        <f t="shared" si="1"/>
        <v>38.134426789135624</v>
      </c>
      <c r="Z7" s="81">
        <f t="shared" si="1"/>
        <v>39.985793523698469</v>
      </c>
    </row>
    <row r="8" spans="1:26" s="23" customFormat="1" ht="28.8" x14ac:dyDescent="0.55000000000000004">
      <c r="A8" s="47" t="s">
        <v>19</v>
      </c>
      <c r="B8" s="47">
        <v>70</v>
      </c>
      <c r="C8" s="46" t="s">
        <v>20</v>
      </c>
      <c r="D8" s="47" t="s">
        <v>17</v>
      </c>
      <c r="E8" s="47">
        <v>403</v>
      </c>
      <c r="F8" s="47">
        <v>8</v>
      </c>
      <c r="G8" s="47" t="s">
        <v>18</v>
      </c>
      <c r="H8" s="48">
        <f>'April 1 2019'!H8*1.02</f>
        <v>29.64705871734385</v>
      </c>
      <c r="I8" s="48">
        <f>'April 1 2019'!I8*1.02</f>
        <v>31.16738165855265</v>
      </c>
      <c r="J8" s="48">
        <f>'April 1 2019'!J8*1.02</f>
        <v>32.780245996182863</v>
      </c>
      <c r="K8" s="48">
        <f>'April 1 2019'!K8*1.02</f>
        <v>34.472431530745709</v>
      </c>
      <c r="L8" s="48">
        <f>'April 1 2019'!L8*1.02</f>
        <v>36.257158461729958</v>
      </c>
      <c r="M8" s="48">
        <f>'April 1 2019'!M8*1.02</f>
        <v>38.134426789135624</v>
      </c>
      <c r="N8" s="48">
        <f>'April 1 2019'!N8*1.02</f>
        <v>39.985793523698469</v>
      </c>
      <c r="O8" s="24"/>
      <c r="P8" s="81"/>
      <c r="Q8" s="82" t="str">
        <f>A8</f>
        <v>09805C</v>
      </c>
      <c r="R8" s="82">
        <f t="shared" ref="R8" si="2">B8</f>
        <v>70</v>
      </c>
      <c r="S8" s="83" t="str">
        <f t="shared" ref="S8" si="3">C8</f>
        <v>Supervisor 911 Training and Quality Assurance</v>
      </c>
      <c r="T8" s="84">
        <f>H8</f>
        <v>29.64705871734385</v>
      </c>
      <c r="U8" s="84">
        <f t="shared" ref="U8" si="4">I8</f>
        <v>31.16738165855265</v>
      </c>
      <c r="V8" s="84">
        <f t="shared" ref="V8" si="5">J8</f>
        <v>32.780245996182863</v>
      </c>
      <c r="W8" s="84">
        <f t="shared" ref="W8" si="6">K8</f>
        <v>34.472431530745709</v>
      </c>
      <c r="X8" s="84">
        <f t="shared" ref="X8" si="7">L8</f>
        <v>36.257158461729958</v>
      </c>
      <c r="Y8" s="84">
        <f t="shared" ref="Y8" si="8">M8</f>
        <v>38.134426789135624</v>
      </c>
      <c r="Z8" s="84">
        <f t="shared" ref="Z8" si="9">N8</f>
        <v>39.985793523698469</v>
      </c>
    </row>
    <row r="9" spans="1:26" s="23" customFormat="1" ht="14.4" x14ac:dyDescent="0.55000000000000004">
      <c r="A9" s="27"/>
      <c r="B9" s="27"/>
      <c r="H9" s="44"/>
      <c r="I9" s="44"/>
      <c r="J9" s="44"/>
      <c r="K9" s="44"/>
      <c r="L9" s="44"/>
      <c r="P9" s="78"/>
      <c r="Q9" s="78"/>
      <c r="R9" s="77"/>
      <c r="S9" s="78"/>
      <c r="T9" s="77"/>
      <c r="U9" s="77"/>
      <c r="V9" s="77"/>
      <c r="W9" s="77"/>
      <c r="X9" s="77"/>
      <c r="Y9" s="77"/>
      <c r="Z9" s="77"/>
    </row>
    <row r="10" spans="1:26" s="23" customFormat="1" ht="14.4" x14ac:dyDescent="0.55000000000000004">
      <c r="A10" s="27"/>
      <c r="B10" s="27"/>
      <c r="H10" s="44"/>
      <c r="I10" s="44"/>
      <c r="J10" s="44"/>
      <c r="K10" s="44"/>
      <c r="L10" s="44"/>
      <c r="P10" s="78"/>
      <c r="Q10" s="78"/>
      <c r="R10" s="77"/>
      <c r="S10" s="78"/>
      <c r="T10" s="77"/>
      <c r="U10" s="77"/>
      <c r="V10" s="77"/>
      <c r="W10" s="77"/>
      <c r="X10" s="77"/>
      <c r="Y10" s="77"/>
      <c r="Z10" s="77"/>
    </row>
    <row r="11" spans="1:26" s="23" customFormat="1" ht="14.4" x14ac:dyDescent="0.55000000000000004">
      <c r="C11" s="27" t="s">
        <v>25</v>
      </c>
      <c r="P11" s="78"/>
      <c r="Q11" s="78"/>
      <c r="R11" s="77"/>
      <c r="S11" s="78"/>
      <c r="T11" s="77"/>
      <c r="U11" s="77"/>
      <c r="V11" s="77"/>
      <c r="W11" s="77"/>
      <c r="X11" s="77"/>
      <c r="Y11" s="77"/>
      <c r="Z11" s="77"/>
    </row>
    <row r="12" spans="1:26" s="23" customFormat="1" ht="14.4" x14ac:dyDescent="0.55000000000000004">
      <c r="A12" s="28" t="s">
        <v>26</v>
      </c>
      <c r="B12" s="28"/>
      <c r="D12" s="22"/>
      <c r="E12" s="29"/>
      <c r="F12" s="22"/>
      <c r="G12" s="30"/>
      <c r="H12" s="31"/>
      <c r="I12" s="31"/>
      <c r="J12" s="31"/>
      <c r="K12" s="31"/>
      <c r="L12" s="31"/>
      <c r="P12" s="78"/>
      <c r="Q12" s="85" t="s">
        <v>67</v>
      </c>
      <c r="R12" s="77"/>
      <c r="S12" s="78"/>
      <c r="T12" s="77"/>
      <c r="U12" s="77"/>
      <c r="V12" s="77"/>
      <c r="W12" s="77"/>
      <c r="X12" s="77"/>
      <c r="Y12" s="77"/>
      <c r="Z12" s="77"/>
    </row>
    <row r="13" spans="1:26" s="23" customFormat="1" ht="14.4" x14ac:dyDescent="0.55000000000000004">
      <c r="B13" s="32">
        <f>'April 1 2019'!B14*1.02</f>
        <v>0.38894341915358849</v>
      </c>
      <c r="C13" s="29" t="s">
        <v>27</v>
      </c>
      <c r="E13" s="22"/>
      <c r="I13" s="32"/>
      <c r="P13" s="78"/>
      <c r="Q13" s="81" t="s">
        <v>68</v>
      </c>
      <c r="R13" s="77"/>
      <c r="S13" s="78"/>
      <c r="T13" s="81">
        <f>B13</f>
        <v>0.38894341915358849</v>
      </c>
      <c r="U13" s="77"/>
      <c r="V13" s="77"/>
      <c r="W13" s="77"/>
      <c r="X13" s="77"/>
      <c r="Y13" s="77"/>
      <c r="Z13" s="77"/>
    </row>
    <row r="14" spans="1:26" s="23" customFormat="1" ht="14.4" x14ac:dyDescent="0.55000000000000004">
      <c r="B14" s="32">
        <f>'April 1 2019'!B15*1.02</f>
        <v>0.51859122553811798</v>
      </c>
      <c r="C14" s="29" t="s">
        <v>28</v>
      </c>
      <c r="E14" s="22"/>
      <c r="I14" s="32"/>
      <c r="P14" s="78"/>
      <c r="Q14" s="81" t="s">
        <v>69</v>
      </c>
      <c r="R14" s="77"/>
      <c r="S14" s="78"/>
      <c r="T14" s="81">
        <f t="shared" ref="T14:T16" si="10">B14</f>
        <v>0.51859122553811798</v>
      </c>
      <c r="U14" s="77"/>
      <c r="V14" s="77"/>
      <c r="W14" s="77"/>
      <c r="X14" s="77"/>
      <c r="Y14" s="77"/>
      <c r="Z14" s="77"/>
    </row>
    <row r="15" spans="1:26" s="23" customFormat="1" ht="14.4" x14ac:dyDescent="0.55000000000000004">
      <c r="B15" s="32">
        <f>'April 1 2019'!B16*1.02</f>
        <v>0.64823903192264731</v>
      </c>
      <c r="C15" s="29" t="s">
        <v>29</v>
      </c>
      <c r="E15" s="22"/>
      <c r="I15" s="32"/>
      <c r="P15" s="78"/>
      <c r="Q15" s="81" t="s">
        <v>70</v>
      </c>
      <c r="R15" s="77"/>
      <c r="S15" s="78"/>
      <c r="T15" s="81">
        <f t="shared" si="10"/>
        <v>0.64823903192264731</v>
      </c>
      <c r="U15" s="77"/>
      <c r="V15" s="77"/>
      <c r="W15" s="77"/>
      <c r="X15" s="77"/>
      <c r="Y15" s="77"/>
      <c r="Z15" s="77"/>
    </row>
    <row r="16" spans="1:26" s="23" customFormat="1" ht="14.4" x14ac:dyDescent="0.55000000000000004">
      <c r="B16" s="32">
        <f>'April 1 2019'!B17*1.02</f>
        <v>0.77788683830717698</v>
      </c>
      <c r="C16" s="29" t="s">
        <v>30</v>
      </c>
      <c r="E16" s="22"/>
      <c r="P16" s="78"/>
      <c r="Q16" s="81" t="s">
        <v>71</v>
      </c>
      <c r="R16" s="77"/>
      <c r="S16" s="78"/>
      <c r="T16" s="81">
        <f t="shared" si="10"/>
        <v>0.77788683830717698</v>
      </c>
      <c r="U16" s="77"/>
      <c r="V16" s="77"/>
      <c r="W16" s="77"/>
      <c r="X16" s="77"/>
      <c r="Y16" s="77"/>
      <c r="Z16" s="77"/>
    </row>
    <row r="17" spans="1:26" s="23" customFormat="1" ht="14.4" x14ac:dyDescent="0.55000000000000004">
      <c r="B17" s="32"/>
      <c r="C17" s="29"/>
      <c r="E17" s="22"/>
      <c r="P17" s="78"/>
      <c r="Q17" s="86"/>
      <c r="R17" s="77"/>
      <c r="S17" s="78"/>
      <c r="T17" s="77"/>
      <c r="U17" s="77"/>
      <c r="V17" s="77"/>
      <c r="W17" s="77"/>
      <c r="X17" s="77"/>
      <c r="Y17" s="77"/>
      <c r="Z17" s="77"/>
    </row>
    <row r="18" spans="1:26" s="23" customFormat="1" ht="14.4" x14ac:dyDescent="0.55000000000000004">
      <c r="P18" s="78"/>
      <c r="Q18" s="78"/>
      <c r="R18" s="77"/>
      <c r="S18" s="78"/>
      <c r="T18" s="77"/>
      <c r="U18" s="77"/>
      <c r="V18" s="77"/>
      <c r="W18" s="77"/>
      <c r="X18" s="77"/>
      <c r="Y18" s="77"/>
      <c r="Z18" s="77"/>
    </row>
    <row r="19" spans="1:26" s="23" customFormat="1" ht="14.4" x14ac:dyDescent="0.55000000000000004">
      <c r="A19" s="28" t="s">
        <v>36</v>
      </c>
      <c r="B19" s="28"/>
      <c r="D19" s="33"/>
      <c r="E19" s="27"/>
      <c r="F19" s="33"/>
      <c r="G19" s="27"/>
      <c r="H19" s="27"/>
      <c r="I19" s="27"/>
      <c r="J19" s="27"/>
      <c r="K19" s="27"/>
      <c r="P19" s="78"/>
      <c r="Q19" s="87"/>
      <c r="R19" s="77"/>
      <c r="S19" s="78"/>
      <c r="T19" s="77"/>
      <c r="U19" s="77"/>
      <c r="V19" s="77"/>
      <c r="W19" s="77"/>
      <c r="X19" s="77"/>
      <c r="Y19" s="77"/>
      <c r="Z19" s="77"/>
    </row>
    <row r="20" spans="1:26" s="23" customFormat="1" ht="14.4" x14ac:dyDescent="0.55000000000000004">
      <c r="A20" s="28"/>
      <c r="B20" s="29" t="s">
        <v>37</v>
      </c>
      <c r="D20" s="22"/>
      <c r="F20" s="22"/>
      <c r="P20" s="78"/>
      <c r="Q20" s="87" t="s">
        <v>78</v>
      </c>
      <c r="R20" s="77"/>
      <c r="S20" s="78"/>
      <c r="T20" s="77"/>
      <c r="U20" s="77"/>
      <c r="V20" s="77"/>
      <c r="W20" s="77"/>
      <c r="X20" s="77"/>
      <c r="Y20" s="77"/>
      <c r="Z20" s="77"/>
    </row>
    <row r="21" spans="1:26" s="23" customFormat="1" ht="14.4" x14ac:dyDescent="0.55000000000000004">
      <c r="A21" s="28"/>
      <c r="B21" s="29" t="str">
        <f>"shall be paid an additional "&amp;TEXT(T21,"$0.000")&amp;" per hour for all hours worked on that shift.  In addition"</f>
        <v>shall be paid an additional $0.512 per hour for all hours worked on that shift.  In addition</v>
      </c>
      <c r="D21" s="34"/>
      <c r="F21" s="29"/>
      <c r="P21" s="78"/>
      <c r="Q21" s="77" t="s">
        <v>75</v>
      </c>
      <c r="R21" s="77"/>
      <c r="S21" s="78"/>
      <c r="T21" s="81">
        <v>0.51200000000000001</v>
      </c>
      <c r="U21" s="77"/>
      <c r="V21" s="77"/>
      <c r="W21" s="77"/>
      <c r="X21" s="77"/>
      <c r="Y21" s="77"/>
      <c r="Z21" s="77"/>
    </row>
    <row r="22" spans="1:26" s="23" customFormat="1" ht="14.4" x14ac:dyDescent="0.55000000000000004">
      <c r="A22" s="28"/>
      <c r="B22" s="29" t="s">
        <v>40</v>
      </c>
      <c r="D22" s="22"/>
      <c r="F22" s="22"/>
      <c r="P22" s="78"/>
      <c r="Q22" s="77" t="s">
        <v>77</v>
      </c>
      <c r="R22" s="77"/>
      <c r="S22" s="78"/>
      <c r="T22" s="81">
        <f>ROUND(T21*2.5,3)</f>
        <v>1.28</v>
      </c>
      <c r="U22" s="77"/>
      <c r="V22" s="77"/>
      <c r="W22" s="77"/>
      <c r="X22" s="77"/>
      <c r="Y22" s="77"/>
      <c r="Z22" s="77"/>
    </row>
    <row r="23" spans="1:26" s="23" customFormat="1" ht="14.4" x14ac:dyDescent="0.55000000000000004">
      <c r="A23" s="28"/>
      <c r="B23" s="29" t="str">
        <f>"adjacent to such a shift, the "&amp;TEXT(T21,"$0.000")&amp;" per hour differential shall also be applied to those overtime hours."</f>
        <v>adjacent to such a shift, the $0.512 per hour differential shall also be applied to those overtime hours.</v>
      </c>
      <c r="D23" s="34"/>
      <c r="F23" s="29"/>
      <c r="P23" s="78"/>
      <c r="Q23" s="77" t="s">
        <v>76</v>
      </c>
      <c r="R23" s="77"/>
      <c r="S23" s="78"/>
      <c r="T23" s="81">
        <f>ROUND(T21*1.5,3)</f>
        <v>0.76800000000000002</v>
      </c>
      <c r="U23" s="77"/>
      <c r="V23" s="77"/>
      <c r="W23" s="77"/>
      <c r="X23" s="77"/>
      <c r="Y23" s="77"/>
      <c r="Z23" s="77"/>
    </row>
    <row r="24" spans="1:26" s="23" customFormat="1" ht="14.4" x14ac:dyDescent="0.55000000000000004">
      <c r="A24" s="28"/>
      <c r="B24" s="29"/>
      <c r="D24" s="22"/>
      <c r="F24" s="22"/>
      <c r="P24" s="78"/>
      <c r="Q24" s="77"/>
      <c r="R24" s="77"/>
      <c r="S24" s="78"/>
      <c r="T24" s="78"/>
      <c r="U24" s="77"/>
      <c r="V24" s="77"/>
      <c r="W24" s="77"/>
      <c r="X24" s="77"/>
      <c r="Y24" s="77"/>
      <c r="Z24" s="77"/>
    </row>
    <row r="25" spans="1:26" s="23" customFormat="1" ht="14.4" x14ac:dyDescent="0.55000000000000004">
      <c r="A25" s="28"/>
      <c r="B25" s="29" t="s">
        <v>44</v>
      </c>
      <c r="D25" s="22"/>
      <c r="F25" s="22"/>
      <c r="P25" s="78"/>
      <c r="Q25" s="77"/>
      <c r="R25" s="77"/>
      <c r="S25" s="78"/>
      <c r="T25" s="81"/>
      <c r="U25" s="77"/>
      <c r="V25" s="77"/>
      <c r="W25" s="77"/>
      <c r="X25" s="77"/>
      <c r="Y25" s="77"/>
      <c r="Z25" s="77"/>
    </row>
    <row r="26" spans="1:26" s="23" customFormat="1" ht="14.4" x14ac:dyDescent="0.55000000000000004">
      <c r="A26" s="28"/>
      <c r="B26" s="29" t="str">
        <f>"shall be paid an additional "&amp;TEXT(T26,"$0.000")&amp;" per hour for all hours worked on that shift.  In addition,"</f>
        <v>shall be paid an additional $1.217 per hour for all hours worked on that shift.  In addition,</v>
      </c>
      <c r="D26" s="34"/>
      <c r="F26" s="29"/>
      <c r="P26" s="78"/>
      <c r="Q26" s="77" t="s">
        <v>72</v>
      </c>
      <c r="R26" s="77"/>
      <c r="S26" s="78"/>
      <c r="T26" s="81">
        <v>1.2170000000000001</v>
      </c>
      <c r="U26" s="77"/>
      <c r="V26" s="77"/>
      <c r="W26" s="77"/>
      <c r="X26" s="77"/>
      <c r="Y26" s="77"/>
      <c r="Z26" s="77"/>
    </row>
    <row r="27" spans="1:26" s="23" customFormat="1" ht="14.4" x14ac:dyDescent="0.55000000000000004">
      <c r="A27" s="28"/>
      <c r="B27" s="29" t="s">
        <v>40</v>
      </c>
      <c r="D27" s="22"/>
      <c r="F27" s="22"/>
      <c r="P27" s="78"/>
      <c r="Q27" s="77" t="s">
        <v>74</v>
      </c>
      <c r="R27" s="77"/>
      <c r="S27" s="78"/>
      <c r="T27" s="81">
        <f>ROUND(T26*2.5,3)</f>
        <v>3.0430000000000001</v>
      </c>
      <c r="U27" s="77"/>
      <c r="V27" s="77"/>
      <c r="W27" s="77"/>
      <c r="X27" s="77"/>
      <c r="Y27" s="77"/>
      <c r="Z27" s="77"/>
    </row>
    <row r="28" spans="1:26" s="23" customFormat="1" ht="14.4" x14ac:dyDescent="0.55000000000000004">
      <c r="A28" s="28"/>
      <c r="B28" s="29" t="str">
        <f>"adjacent to such a shift, the "&amp;TEXT(T26,"$0.000")&amp;" per hour differential shall also be applied to those overtime hours."</f>
        <v>adjacent to such a shift, the $1.217 per hour differential shall also be applied to those overtime hours.</v>
      </c>
      <c r="D28" s="34"/>
      <c r="F28" s="29"/>
      <c r="P28" s="78"/>
      <c r="Q28" s="77" t="s">
        <v>73</v>
      </c>
      <c r="R28" s="77"/>
      <c r="S28" s="78"/>
      <c r="T28" s="81">
        <f>ROUND(T26*1.5,3)</f>
        <v>1.8260000000000001</v>
      </c>
      <c r="U28" s="77"/>
      <c r="V28" s="77"/>
      <c r="W28" s="77"/>
      <c r="X28" s="77"/>
      <c r="Y28" s="77"/>
      <c r="Z28" s="77"/>
    </row>
    <row r="29" spans="1:26" s="23" customFormat="1" ht="14.4" x14ac:dyDescent="0.55000000000000004">
      <c r="P29" s="78"/>
      <c r="Q29" s="78"/>
      <c r="R29" s="77"/>
      <c r="S29" s="78"/>
      <c r="T29" s="78"/>
      <c r="U29" s="77"/>
      <c r="V29" s="77"/>
      <c r="W29" s="77"/>
      <c r="X29" s="77"/>
      <c r="Y29" s="77"/>
      <c r="Z29" s="77"/>
    </row>
    <row r="31" spans="1:26" x14ac:dyDescent="0.45">
      <c r="D31" s="21"/>
    </row>
  </sheetData>
  <pageMargins left="0.25" right="0.25" top="1" bottom="1" header="0.5" footer="0.5"/>
  <pageSetup scale="49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5CB7-2405-4C4D-B3F3-BBFE5AE24644}">
  <sheetPr codeName="Sheet6">
    <pageSetUpPr fitToPage="1"/>
  </sheetPr>
  <dimension ref="A1:AK32"/>
  <sheetViews>
    <sheetView showGridLines="0" workbookViewId="0">
      <selection activeCell="T29" sqref="T29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5" width="10.38671875" style="1" customWidth="1"/>
    <col min="16" max="16" width="14" style="50" hidden="1" customWidth="1"/>
    <col min="17" max="17" width="16.88671875" style="51" hidden="1" customWidth="1"/>
    <col min="18" max="18" width="7.38671875" style="50" hidden="1" customWidth="1"/>
    <col min="19" max="19" width="21.88671875" style="51" hidden="1" customWidth="1"/>
    <col min="20" max="26" width="7.5546875" style="50" hidden="1" customWidth="1"/>
    <col min="27" max="27" width="12" style="66" hidden="1" customWidth="1"/>
    <col min="28" max="28" width="16.88671875" style="66" hidden="1" customWidth="1"/>
    <col min="29" max="29" width="7.38671875" style="66" hidden="1" customWidth="1"/>
    <col min="30" max="30" width="21.88671875" style="66" hidden="1" customWidth="1"/>
    <col min="31" max="37" width="7.5546875" style="66" hidden="1" customWidth="1"/>
    <col min="38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63" t="s">
        <v>87</v>
      </c>
      <c r="Q1" s="64">
        <v>1.0149999999999999</v>
      </c>
    </row>
    <row r="2" spans="1:37" ht="15.6" x14ac:dyDescent="0.6">
      <c r="A2" s="3" t="s">
        <v>0</v>
      </c>
      <c r="B2" s="3"/>
      <c r="P2" s="63" t="s">
        <v>88</v>
      </c>
      <c r="Q2" s="52" t="s">
        <v>86</v>
      </c>
    </row>
    <row r="3" spans="1:37" s="23" customFormat="1" ht="14.4" x14ac:dyDescent="0.55000000000000004">
      <c r="A3" s="28" t="s">
        <v>95</v>
      </c>
      <c r="B3" s="28"/>
      <c r="H3" s="22"/>
      <c r="I3" s="22"/>
      <c r="J3" s="22"/>
      <c r="K3" s="35"/>
      <c r="L3" s="22"/>
      <c r="M3" s="22"/>
      <c r="N3" s="22"/>
      <c r="O3" s="22"/>
      <c r="P3" s="52"/>
      <c r="Q3" s="53"/>
      <c r="R3" s="52"/>
      <c r="S3" s="53"/>
      <c r="T3" s="52"/>
      <c r="U3" s="52"/>
      <c r="V3" s="52"/>
      <c r="W3" s="52"/>
      <c r="X3" s="52"/>
      <c r="Y3" s="52"/>
      <c r="Z3" s="52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8"/>
      <c r="B4" s="28"/>
      <c r="H4" s="22"/>
      <c r="I4" s="22"/>
      <c r="J4" s="22"/>
      <c r="K4" s="35"/>
      <c r="L4" s="22"/>
      <c r="M4" s="22"/>
      <c r="N4" s="22"/>
      <c r="O4" s="22"/>
      <c r="P4" s="63" t="s">
        <v>94</v>
      </c>
      <c r="Q4" s="53"/>
      <c r="R4" s="52"/>
      <c r="S4" s="53"/>
      <c r="T4" s="52"/>
      <c r="U4" s="52"/>
      <c r="V4" s="52"/>
      <c r="W4" s="52"/>
      <c r="X4" s="52"/>
      <c r="Y4" s="52"/>
      <c r="Z4" s="52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52"/>
      <c r="Q5" s="53"/>
      <c r="R5" s="52"/>
      <c r="S5" s="53"/>
      <c r="T5" s="52"/>
      <c r="U5" s="52"/>
      <c r="V5" s="52"/>
      <c r="W5" s="52"/>
      <c r="X5" s="52"/>
      <c r="Y5" s="52"/>
      <c r="Z5" s="52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52"/>
      <c r="Q6" s="53"/>
      <c r="R6" s="52"/>
      <c r="S6" s="53"/>
      <c r="T6" s="52">
        <v>4</v>
      </c>
      <c r="U6" s="52">
        <f>T6+1</f>
        <v>5</v>
      </c>
      <c r="V6" s="52">
        <f t="shared" ref="V6:Z6" si="0">U6+1</f>
        <v>6</v>
      </c>
      <c r="W6" s="52">
        <f t="shared" si="0"/>
        <v>7</v>
      </c>
      <c r="X6" s="52">
        <f t="shared" si="0"/>
        <v>8</v>
      </c>
      <c r="Y6" s="52">
        <f t="shared" si="0"/>
        <v>9</v>
      </c>
      <c r="Z6" s="52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54" t="s">
        <v>79</v>
      </c>
      <c r="Q7" s="54" t="s">
        <v>3</v>
      </c>
      <c r="R7" s="54" t="s">
        <v>64</v>
      </c>
      <c r="S7" s="55" t="s">
        <v>4</v>
      </c>
      <c r="T7" s="54" t="s">
        <v>9</v>
      </c>
      <c r="U7" s="54" t="s">
        <v>10</v>
      </c>
      <c r="V7" s="54" t="s">
        <v>11</v>
      </c>
      <c r="W7" s="54" t="s">
        <v>12</v>
      </c>
      <c r="X7" s="54" t="s">
        <v>13</v>
      </c>
      <c r="Y7" s="54" t="s">
        <v>14</v>
      </c>
      <c r="Z7" s="54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8</v>
      </c>
      <c r="G8" s="22" t="s">
        <v>18</v>
      </c>
      <c r="H8" s="24">
        <f ca="1">T8</f>
        <v>30.091764598104003</v>
      </c>
      <c r="I8" s="24">
        <f t="shared" ref="I8:N9" ca="1" si="1">U8</f>
        <v>31.634892383430937</v>
      </c>
      <c r="J8" s="24">
        <f t="shared" ca="1" si="1"/>
        <v>33.271949686125602</v>
      </c>
      <c r="K8" s="24">
        <f t="shared" ca="1" si="1"/>
        <v>34.989518003706891</v>
      </c>
      <c r="L8" s="24">
        <f t="shared" ca="1" si="1"/>
        <v>36.801015838655907</v>
      </c>
      <c r="M8" s="24">
        <f t="shared" ca="1" si="1"/>
        <v>38.706443190972657</v>
      </c>
      <c r="N8" s="24">
        <f t="shared" ca="1" si="1"/>
        <v>40.585580426553939</v>
      </c>
      <c r="O8" s="24"/>
      <c r="P8" s="56" t="s">
        <v>85</v>
      </c>
      <c r="Q8" s="52" t="str">
        <f t="shared" ref="Q8:S9" si="2">A8</f>
        <v>00025C</v>
      </c>
      <c r="R8" s="52">
        <f t="shared" si="2"/>
        <v>70</v>
      </c>
      <c r="S8" s="53" t="str">
        <f t="shared" si="2"/>
        <v>911 Supervisor</v>
      </c>
      <c r="T8" s="56" cm="1">
        <f t="array" aca="1" ref="T8" ca="1">IF($P8="Y",VLOOKUP($Q8,INDIRECT($Q$2),T$6,0)*INDIRECT($P$1),VLOOKUP($Q8,INDIRECT($Q$2),T$6,0))</f>
        <v>30.091764598104003</v>
      </c>
      <c r="U8" s="56" cm="1">
        <f t="array" aca="1" ref="U8" ca="1">IF($P8="Y",VLOOKUP($Q8,INDIRECT($Q$2),U$6,0)*INDIRECT($P$1),VLOOKUP($Q8,INDIRECT($Q$2),U$6,0))</f>
        <v>31.634892383430937</v>
      </c>
      <c r="V8" s="56" cm="1">
        <f t="array" aca="1" ref="V8" ca="1">IF($P8="Y",VLOOKUP($Q8,INDIRECT($Q$2),V$6,0)*INDIRECT($P$1),VLOOKUP($Q8,INDIRECT($Q$2),V$6,0))</f>
        <v>33.271949686125602</v>
      </c>
      <c r="W8" s="56" cm="1">
        <f t="array" aca="1" ref="W8" ca="1">IF($P8="Y",VLOOKUP($Q8,INDIRECT($Q$2),W$6,0)*INDIRECT($P$1),VLOOKUP($Q8,INDIRECT($Q$2),W$6,0))</f>
        <v>34.989518003706891</v>
      </c>
      <c r="X8" s="56" cm="1">
        <f t="array" aca="1" ref="X8" ca="1">IF($P8="Y",VLOOKUP($Q8,INDIRECT($Q$2),X$6,0)*INDIRECT($P$1),VLOOKUP($Q8,INDIRECT($Q$2),X$6,0))</f>
        <v>36.801015838655907</v>
      </c>
      <c r="Y8" s="56" cm="1">
        <f t="array" aca="1" ref="Y8" ca="1">IF($P8="Y",VLOOKUP($Q8,INDIRECT($Q$2),Y$6,0)*INDIRECT($P$1),VLOOKUP($Q8,INDIRECT($Q$2),Y$6,0))</f>
        <v>38.706443190972657</v>
      </c>
      <c r="Z8" s="56" cm="1">
        <f t="array" aca="1" ref="Z8" ca="1">IF($P8="Y",VLOOKUP($Q8,INDIRECT($Q$2),Z$6,0)*INDIRECT($P$1),VLOOKUP($Q8,INDIRECT($Q$2),Z$6,0))</f>
        <v>40.585580426553939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 ca="1">ROUND(T8,3)</f>
        <v>30.091999999999999</v>
      </c>
      <c r="AF8" s="70">
        <f t="shared" ref="AF8:AK8" ca="1" si="4">ROUND(U8,3)</f>
        <v>31.635000000000002</v>
      </c>
      <c r="AG8" s="70">
        <f t="shared" ca="1" si="4"/>
        <v>33.271999999999998</v>
      </c>
      <c r="AH8" s="70">
        <f t="shared" ca="1" si="4"/>
        <v>34.99</v>
      </c>
      <c r="AI8" s="70">
        <f t="shared" ca="1" si="4"/>
        <v>36.801000000000002</v>
      </c>
      <c r="AJ8" s="70">
        <f t="shared" ca="1" si="4"/>
        <v>38.706000000000003</v>
      </c>
      <c r="AK8" s="70">
        <f t="shared" ca="1" si="4"/>
        <v>40.585999999999999</v>
      </c>
    </row>
    <row r="9" spans="1:37" s="23" customFormat="1" ht="28.8" x14ac:dyDescent="0.55000000000000004">
      <c r="A9" s="47" t="s">
        <v>19</v>
      </c>
      <c r="B9" s="47">
        <v>70</v>
      </c>
      <c r="C9" s="46" t="s">
        <v>20</v>
      </c>
      <c r="D9" s="47" t="s">
        <v>17</v>
      </c>
      <c r="E9" s="47">
        <v>403</v>
      </c>
      <c r="F9" s="47">
        <v>8</v>
      </c>
      <c r="G9" s="47" t="s">
        <v>18</v>
      </c>
      <c r="H9" s="48">
        <f ca="1">T9</f>
        <v>30.091764598104003</v>
      </c>
      <c r="I9" s="48">
        <f t="shared" ca="1" si="1"/>
        <v>31.634892383430937</v>
      </c>
      <c r="J9" s="48">
        <f t="shared" ca="1" si="1"/>
        <v>33.271949686125602</v>
      </c>
      <c r="K9" s="48">
        <f t="shared" ca="1" si="1"/>
        <v>34.989518003706891</v>
      </c>
      <c r="L9" s="48">
        <f t="shared" ca="1" si="1"/>
        <v>36.801015838655907</v>
      </c>
      <c r="M9" s="48">
        <f t="shared" ca="1" si="1"/>
        <v>38.706443190972657</v>
      </c>
      <c r="N9" s="48">
        <f t="shared" ca="1" si="1"/>
        <v>40.585580426553939</v>
      </c>
      <c r="O9" s="24"/>
      <c r="P9" s="65" t="s">
        <v>85</v>
      </c>
      <c r="Q9" s="57" t="str">
        <f t="shared" si="2"/>
        <v>09805C</v>
      </c>
      <c r="R9" s="57">
        <f t="shared" si="2"/>
        <v>70</v>
      </c>
      <c r="S9" s="58" t="str">
        <f t="shared" si="2"/>
        <v>Supervisor 911 Training and Quality Assurance</v>
      </c>
      <c r="T9" s="56" cm="1">
        <f t="array" aca="1" ref="T9" ca="1">IF($P9="Y",VLOOKUP($Q9,INDIRECT($Q$2),T$6,0)*INDIRECT($P$1),VLOOKUP($Q9,INDIRECT($Q$2),T$6,0))</f>
        <v>30.091764598104003</v>
      </c>
      <c r="U9" s="56" cm="1">
        <f t="array" aca="1" ref="U9" ca="1">IF($P9="Y",VLOOKUP($Q9,INDIRECT($Q$2),U$6,0)*INDIRECT($P$1),VLOOKUP($Q9,INDIRECT($Q$2),U$6,0))</f>
        <v>31.634892383430937</v>
      </c>
      <c r="V9" s="56" cm="1">
        <f t="array" aca="1" ref="V9" ca="1">IF($P9="Y",VLOOKUP($Q9,INDIRECT($Q$2),V$6,0)*INDIRECT($P$1),VLOOKUP($Q9,INDIRECT($Q$2),V$6,0))</f>
        <v>33.271949686125602</v>
      </c>
      <c r="W9" s="56" cm="1">
        <f t="array" aca="1" ref="W9" ca="1">IF($P9="Y",VLOOKUP($Q9,INDIRECT($Q$2),W$6,0)*INDIRECT($P$1),VLOOKUP($Q9,INDIRECT($Q$2),W$6,0))</f>
        <v>34.989518003706891</v>
      </c>
      <c r="X9" s="56" cm="1">
        <f t="array" aca="1" ref="X9" ca="1">IF($P9="Y",VLOOKUP($Q9,INDIRECT($Q$2),X$6,0)*INDIRECT($P$1),VLOOKUP($Q9,INDIRECT($Q$2),X$6,0))</f>
        <v>36.801015838655907</v>
      </c>
      <c r="Y9" s="56" cm="1">
        <f t="array" aca="1" ref="Y9" ca="1">IF($P9="Y",VLOOKUP($Q9,INDIRECT($Q$2),Y$6,0)*INDIRECT($P$1),VLOOKUP($Q9,INDIRECT($Q$2),Y$6,0))</f>
        <v>38.706443190972657</v>
      </c>
      <c r="Z9" s="56" cm="1">
        <f t="array" aca="1" ref="Z9" ca="1">IF($P9="Y",VLOOKUP($Q9,INDIRECT($Q$2),Z$6,0)*INDIRECT($P$1),VLOOKUP($Q9,INDIRECT($Q$2),Z$6,0))</f>
        <v>40.585580426553939</v>
      </c>
      <c r="AA9" s="71" t="str">
        <f>P9</f>
        <v>Y</v>
      </c>
      <c r="AB9" s="71" t="str">
        <f t="shared" ref="AB9" si="5">Q9</f>
        <v>09805C</v>
      </c>
      <c r="AC9" s="89">
        <f t="shared" ref="AC9" si="6">R9</f>
        <v>70</v>
      </c>
      <c r="AD9" s="72" t="str">
        <f t="shared" ref="AD9" si="7">S9</f>
        <v>Supervisor 911 Training and Quality Assurance</v>
      </c>
      <c r="AE9" s="71">
        <f ca="1">ROUND(T9,3)</f>
        <v>30.091999999999999</v>
      </c>
      <c r="AF9" s="71">
        <f t="shared" ref="AF9" ca="1" si="8">ROUND(U9,3)</f>
        <v>31.635000000000002</v>
      </c>
      <c r="AG9" s="71">
        <f t="shared" ref="AG9" ca="1" si="9">ROUND(V9,3)</f>
        <v>33.271999999999998</v>
      </c>
      <c r="AH9" s="71">
        <f t="shared" ref="AH9" ca="1" si="10">ROUND(W9,3)</f>
        <v>34.99</v>
      </c>
      <c r="AI9" s="71">
        <f t="shared" ref="AI9" ca="1" si="11">ROUND(X9,3)</f>
        <v>36.801000000000002</v>
      </c>
      <c r="AJ9" s="71">
        <f t="shared" ref="AJ9" ca="1" si="12">ROUND(Y9,3)</f>
        <v>38.706000000000003</v>
      </c>
      <c r="AK9" s="71">
        <f t="shared" ref="AK9" ca="1" si="13">ROUND(Z9,3)</f>
        <v>40.585999999999999</v>
      </c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52"/>
      <c r="Q10" s="53"/>
      <c r="R10" s="52"/>
      <c r="S10" s="53"/>
      <c r="T10" s="52"/>
      <c r="U10" s="52"/>
      <c r="V10" s="52"/>
      <c r="W10" s="52"/>
      <c r="X10" s="52"/>
      <c r="Y10" s="52"/>
      <c r="Z10" s="5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A11" s="27"/>
      <c r="B11" s="27"/>
      <c r="H11" s="44"/>
      <c r="I11" s="44"/>
      <c r="J11" s="44"/>
      <c r="K11" s="44"/>
      <c r="L11" s="44"/>
      <c r="P11" s="52"/>
      <c r="Q11" s="53"/>
      <c r="R11" s="52"/>
      <c r="S11" s="53"/>
      <c r="T11" s="52"/>
      <c r="U11" s="52"/>
      <c r="V11" s="52"/>
      <c r="W11" s="52"/>
      <c r="X11" s="52"/>
      <c r="Y11" s="52"/>
      <c r="Z11" s="52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C12" s="27" t="s">
        <v>25</v>
      </c>
      <c r="P12" s="52"/>
      <c r="Q12" s="53"/>
      <c r="R12" s="52"/>
      <c r="S12" s="53"/>
      <c r="T12" s="52"/>
      <c r="U12" s="52"/>
      <c r="V12" s="52"/>
      <c r="W12" s="52"/>
      <c r="X12" s="52"/>
      <c r="Y12" s="52"/>
      <c r="Z12" s="5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A13" s="28" t="s">
        <v>26</v>
      </c>
      <c r="B13" s="28"/>
      <c r="D13" s="22"/>
      <c r="E13" s="29"/>
      <c r="F13" s="22"/>
      <c r="G13" s="30"/>
      <c r="H13" s="31"/>
      <c r="I13" s="31"/>
      <c r="J13" s="31"/>
      <c r="K13" s="31"/>
      <c r="L13" s="31"/>
      <c r="P13" s="52"/>
      <c r="Q13" s="59" t="s">
        <v>67</v>
      </c>
      <c r="R13" s="52"/>
      <c r="S13" s="53"/>
      <c r="T13" s="52"/>
      <c r="U13" s="52"/>
      <c r="V13" s="52"/>
      <c r="W13" s="52"/>
      <c r="X13" s="52"/>
      <c r="Y13" s="52"/>
      <c r="Z13" s="52"/>
      <c r="AA13" s="67"/>
      <c r="AB13" s="74" t="str">
        <f>Q13</f>
        <v>Longevity</v>
      </c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ca="1">T14</f>
        <v>0.39477757044089229</v>
      </c>
      <c r="C14" s="29" t="s">
        <v>27</v>
      </c>
      <c r="E14" s="22"/>
      <c r="I14" s="32"/>
      <c r="P14" s="52" t="s">
        <v>85</v>
      </c>
      <c r="Q14" s="56" t="s">
        <v>68</v>
      </c>
      <c r="R14" s="52"/>
      <c r="S14" s="53"/>
      <c r="T14" s="56" cm="1">
        <f t="array" aca="1" ref="T14" ca="1">IF($P14="Y",VLOOKUP($Q14,INDIRECT($Q$2),T$6,0)*INDIRECT($P$1),VLOOKUP($Q14,INDIRECT($Q$2),T$6,0))</f>
        <v>0.39477757044089229</v>
      </c>
      <c r="U14" s="52"/>
      <c r="V14" s="52"/>
      <c r="W14" s="52"/>
      <c r="X14" s="52"/>
      <c r="Y14" s="52"/>
      <c r="Z14" s="52"/>
      <c r="AA14" s="67" t="str">
        <f>P14</f>
        <v>Y</v>
      </c>
      <c r="AB14" s="70" t="str">
        <f>Q14</f>
        <v>10th Year</v>
      </c>
      <c r="AC14" s="67"/>
      <c r="AD14" s="67"/>
      <c r="AE14" s="70">
        <f ca="1">ROUND(T14,3)</f>
        <v>0.39500000000000002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ref="B15:B17" ca="1" si="14">T15</f>
        <v>0.52637009392118972</v>
      </c>
      <c r="C15" s="29" t="s">
        <v>28</v>
      </c>
      <c r="E15" s="22"/>
      <c r="I15" s="32"/>
      <c r="P15" s="52" t="s">
        <v>85</v>
      </c>
      <c r="Q15" s="56" t="s">
        <v>69</v>
      </c>
      <c r="R15" s="52"/>
      <c r="S15" s="53"/>
      <c r="T15" s="56" cm="1">
        <f t="array" aca="1" ref="T15" ca="1">IF($P15="Y",VLOOKUP($Q15,INDIRECT($Q$2),T$6,0)*INDIRECT($P$1),VLOOKUP($Q15,INDIRECT($Q$2),T$6,0))</f>
        <v>0.52637009392118972</v>
      </c>
      <c r="U15" s="52"/>
      <c r="V15" s="52"/>
      <c r="W15" s="52"/>
      <c r="X15" s="52"/>
      <c r="Y15" s="52"/>
      <c r="Z15" s="52"/>
      <c r="AA15" s="67" t="str">
        <f>P15</f>
        <v>Y</v>
      </c>
      <c r="AB15" s="70" t="str">
        <f>Q15</f>
        <v>15th Year</v>
      </c>
      <c r="AC15" s="67"/>
      <c r="AD15" s="67"/>
      <c r="AE15" s="70">
        <f ca="1">ROUND(T15,3)</f>
        <v>0.52600000000000002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14"/>
        <v>0.65796261740148698</v>
      </c>
      <c r="C16" s="29" t="s">
        <v>29</v>
      </c>
      <c r="E16" s="22"/>
      <c r="I16" s="32"/>
      <c r="P16" s="52" t="s">
        <v>85</v>
      </c>
      <c r="Q16" s="56" t="s">
        <v>70</v>
      </c>
      <c r="R16" s="52"/>
      <c r="S16" s="53"/>
      <c r="T16" s="56" cm="1">
        <f t="array" aca="1" ref="T16" ca="1">IF($P16="Y",VLOOKUP($Q16,INDIRECT($Q$2),T$6,0)*INDIRECT($P$1),VLOOKUP($Q16,INDIRECT($Q$2),T$6,0))</f>
        <v>0.65796261740148698</v>
      </c>
      <c r="U16" s="52"/>
      <c r="V16" s="52"/>
      <c r="W16" s="52"/>
      <c r="X16" s="52"/>
      <c r="Y16" s="52"/>
      <c r="Z16" s="52"/>
      <c r="AA16" s="67" t="str">
        <f>P16</f>
        <v>Y</v>
      </c>
      <c r="AB16" s="70" t="str">
        <f>Q16</f>
        <v>20th Year</v>
      </c>
      <c r="AC16" s="67"/>
      <c r="AD16" s="67"/>
      <c r="AE16" s="70">
        <f ca="1">ROUND(T16,3)</f>
        <v>0.65800000000000003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>
        <f t="shared" ca="1" si="14"/>
        <v>0.78955514088178458</v>
      </c>
      <c r="C17" s="29" t="s">
        <v>30</v>
      </c>
      <c r="E17" s="22"/>
      <c r="P17" s="52" t="s">
        <v>85</v>
      </c>
      <c r="Q17" s="56" t="s">
        <v>71</v>
      </c>
      <c r="R17" s="52"/>
      <c r="S17" s="53"/>
      <c r="T17" s="56" cm="1">
        <f t="array" aca="1" ref="T17" ca="1">IF($P17="Y",VLOOKUP($Q17,INDIRECT($Q$2),T$6,0)*INDIRECT($P$1),VLOOKUP($Q17,INDIRECT($Q$2),T$6,0))</f>
        <v>0.78955514088178458</v>
      </c>
      <c r="U17" s="52"/>
      <c r="V17" s="52"/>
      <c r="W17" s="52"/>
      <c r="X17" s="52"/>
      <c r="Y17" s="52"/>
      <c r="Z17" s="52"/>
      <c r="AA17" s="67" t="str">
        <f>P17</f>
        <v>Y</v>
      </c>
      <c r="AB17" s="70" t="str">
        <f>Q17</f>
        <v>25th Year</v>
      </c>
      <c r="AC17" s="67"/>
      <c r="AD17" s="67"/>
      <c r="AE17" s="70">
        <f ca="1">ROUND(T17,3)</f>
        <v>0.79</v>
      </c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B18" s="32"/>
      <c r="C18" s="29"/>
      <c r="E18" s="22"/>
      <c r="P18" s="52"/>
      <c r="Q18" s="60"/>
      <c r="R18" s="52"/>
      <c r="S18" s="53"/>
      <c r="T18" s="52"/>
      <c r="U18" s="52"/>
      <c r="V18" s="52"/>
      <c r="W18" s="52"/>
      <c r="X18" s="52"/>
      <c r="Y18" s="52"/>
      <c r="Z18" s="52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P19" s="52"/>
      <c r="Q19" s="53"/>
      <c r="R19" s="52"/>
      <c r="S19" s="53"/>
      <c r="T19" s="52"/>
      <c r="U19" s="52"/>
      <c r="V19" s="52"/>
      <c r="W19" s="52"/>
      <c r="X19" s="52"/>
      <c r="Y19" s="52"/>
      <c r="Z19" s="52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 t="s">
        <v>36</v>
      </c>
      <c r="B20" s="28"/>
      <c r="D20" s="33"/>
      <c r="E20" s="27"/>
      <c r="F20" s="33"/>
      <c r="G20" s="27"/>
      <c r="H20" s="27"/>
      <c r="I20" s="27"/>
      <c r="J20" s="27"/>
      <c r="K20" s="27"/>
      <c r="P20" s="52"/>
      <c r="Q20" s="61"/>
      <c r="R20" s="52"/>
      <c r="S20" s="53"/>
      <c r="T20" s="52"/>
      <c r="U20" s="52"/>
      <c r="V20" s="52"/>
      <c r="W20" s="52"/>
      <c r="X20" s="52"/>
      <c r="Y20" s="52"/>
      <c r="Z20" s="52"/>
      <c r="AA20" s="67"/>
      <c r="AB20" s="70"/>
      <c r="AC20" s="67"/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">
        <v>37</v>
      </c>
      <c r="D21" s="22"/>
      <c r="F21" s="22"/>
      <c r="P21" s="52"/>
      <c r="Q21" s="62" t="s">
        <v>78</v>
      </c>
      <c r="R21" s="52"/>
      <c r="S21" s="53"/>
      <c r="T21" s="52"/>
      <c r="U21" s="52"/>
      <c r="V21" s="52"/>
      <c r="W21" s="52"/>
      <c r="X21" s="52"/>
      <c r="Y21" s="52"/>
      <c r="Z21" s="52"/>
      <c r="AA21" s="67"/>
      <c r="AB21" s="73" t="str">
        <f>Q21</f>
        <v>Shift Differentials</v>
      </c>
      <c r="AC21" s="67"/>
      <c r="AD21" s="67"/>
      <c r="AE21" s="70"/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tr">
        <f ca="1">"shall be paid an additional "&amp;TEXT(T22,"$0.000")&amp;" per hour for all hours worked on that shift.  In addition"</f>
        <v>shall be paid an additional $0.520 per hour for all hours worked on that shift.  In addition</v>
      </c>
      <c r="D22" s="34"/>
      <c r="F22" s="29"/>
      <c r="P22" s="52" t="s">
        <v>85</v>
      </c>
      <c r="Q22" s="52" t="s">
        <v>75</v>
      </c>
      <c r="R22" s="52"/>
      <c r="S22" s="53"/>
      <c r="T22" s="56" cm="1">
        <f t="array" aca="1" ref="T22" ca="1">IF($P22="Y",VLOOKUP($Q22,INDIRECT($Q$2),T$6,0)*INDIRECT($P$1),VLOOKUP($Q22,INDIRECT($Q$2),T$6,0))</f>
        <v>0.51967999999999992</v>
      </c>
      <c r="U22" s="52"/>
      <c r="V22" s="52"/>
      <c r="W22" s="52"/>
      <c r="X22" s="52"/>
      <c r="Y22" s="52"/>
      <c r="Z22" s="52"/>
      <c r="AA22" s="67" t="str">
        <f>P22</f>
        <v>Y</v>
      </c>
      <c r="AB22" s="70" t="str">
        <f>Q22</f>
        <v>41F</v>
      </c>
      <c r="AC22" s="67"/>
      <c r="AD22" s="67"/>
      <c r="AE22" s="70">
        <f ca="1">ROUND(T22,3)</f>
        <v>0.52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">
        <v>40</v>
      </c>
      <c r="D23" s="22"/>
      <c r="F23" s="22"/>
      <c r="P23" s="52" t="s">
        <v>85</v>
      </c>
      <c r="Q23" s="52" t="s">
        <v>77</v>
      </c>
      <c r="R23" s="52"/>
      <c r="S23" s="53"/>
      <c r="T23" s="56">
        <f ca="1">ROUND(T22*2.5,3)</f>
        <v>1.2989999999999999</v>
      </c>
      <c r="U23" s="52"/>
      <c r="V23" s="52"/>
      <c r="W23" s="52"/>
      <c r="X23" s="52"/>
      <c r="Y23" s="52"/>
      <c r="Z23" s="52"/>
      <c r="AA23" s="67" t="str">
        <f>P23</f>
        <v>Y</v>
      </c>
      <c r="AB23" s="70" t="str">
        <f>Q23</f>
        <v>41G</v>
      </c>
      <c r="AC23" s="67"/>
      <c r="AD23" s="67"/>
      <c r="AE23" s="70">
        <f ca="1">ROUND(T23,3)</f>
        <v>1.2989999999999999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 t="str">
        <f ca="1">"adjacent to such a shift, the "&amp;TEXT(T22,"$0.000")&amp;" per hour differential shall also be applied to those overtime hours."</f>
        <v>adjacent to such a shift, the $0.520 per hour differential shall also be applied to those overtime hours.</v>
      </c>
      <c r="D24" s="34"/>
      <c r="F24" s="29"/>
      <c r="P24" s="52" t="s">
        <v>85</v>
      </c>
      <c r="Q24" s="52" t="s">
        <v>76</v>
      </c>
      <c r="R24" s="52"/>
      <c r="S24" s="53"/>
      <c r="T24" s="56">
        <f ca="1">ROUND(T22*1.5,3)</f>
        <v>0.78</v>
      </c>
      <c r="U24" s="52"/>
      <c r="V24" s="52"/>
      <c r="W24" s="52"/>
      <c r="X24" s="52"/>
      <c r="Y24" s="52"/>
      <c r="Z24" s="52"/>
      <c r="AA24" s="67" t="str">
        <f>P24</f>
        <v>Y</v>
      </c>
      <c r="AB24" s="70" t="str">
        <f>Q24</f>
        <v>41H</v>
      </c>
      <c r="AC24" s="67"/>
      <c r="AD24" s="67"/>
      <c r="AE24" s="70">
        <f ca="1">ROUND(T24,3)</f>
        <v>0.78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/>
      <c r="D25" s="22"/>
      <c r="F25" s="22"/>
      <c r="P25" s="52"/>
      <c r="Q25" s="52"/>
      <c r="R25" s="52"/>
      <c r="S25" s="53"/>
      <c r="T25" s="53"/>
      <c r="U25" s="52"/>
      <c r="V25" s="52"/>
      <c r="W25" s="52"/>
      <c r="X25" s="52"/>
      <c r="Y25" s="52"/>
      <c r="Z25" s="52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">
        <v>44</v>
      </c>
      <c r="D26" s="22"/>
      <c r="F26" s="22"/>
      <c r="P26" s="52"/>
      <c r="Q26" s="52"/>
      <c r="R26" s="52"/>
      <c r="S26" s="53"/>
      <c r="T26" s="56"/>
      <c r="U26" s="52"/>
      <c r="V26" s="52"/>
      <c r="W26" s="52"/>
      <c r="X26" s="52"/>
      <c r="Y26" s="52"/>
      <c r="Z26" s="52"/>
      <c r="AA26" s="67"/>
      <c r="AB26" s="70"/>
      <c r="AC26" s="67"/>
      <c r="AD26" s="67"/>
      <c r="AE26" s="70"/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tr">
        <f ca="1">"shall be paid an additional "&amp;TEXT(T27,"$0.000")&amp;" per hour for all hours worked on that shift.  In addition,"</f>
        <v>shall be paid an additional $1.235 per hour for all hours worked on that shift.  In addition,</v>
      </c>
      <c r="D27" s="34"/>
      <c r="F27" s="29"/>
      <c r="P27" s="52" t="s">
        <v>85</v>
      </c>
      <c r="Q27" s="52" t="s">
        <v>72</v>
      </c>
      <c r="R27" s="52"/>
      <c r="S27" s="53"/>
      <c r="T27" s="56" cm="1">
        <f t="array" aca="1" ref="T27" ca="1">IF($P27="Y",VLOOKUP($Q27,INDIRECT($Q$2),T$6,0)*INDIRECT($P$1),VLOOKUP($Q27,INDIRECT($Q$2),T$6,0))</f>
        <v>1.235255</v>
      </c>
      <c r="U27" s="52"/>
      <c r="V27" s="52"/>
      <c r="W27" s="52"/>
      <c r="X27" s="52"/>
      <c r="Y27" s="52"/>
      <c r="Z27" s="52"/>
      <c r="AA27" s="67" t="str">
        <f t="shared" ref="AA27:AB29" si="15">P27</f>
        <v>Y</v>
      </c>
      <c r="AB27" s="70" t="str">
        <f t="shared" si="15"/>
        <v>97F</v>
      </c>
      <c r="AC27" s="67"/>
      <c r="AD27" s="67"/>
      <c r="AE27" s="70">
        <f ca="1">ROUND(T27,3)</f>
        <v>1.2350000000000001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">
        <v>40</v>
      </c>
      <c r="D28" s="22"/>
      <c r="F28" s="22"/>
      <c r="P28" s="52" t="s">
        <v>85</v>
      </c>
      <c r="Q28" s="52" t="s">
        <v>74</v>
      </c>
      <c r="R28" s="52"/>
      <c r="S28" s="53"/>
      <c r="T28" s="56">
        <f ca="1">ROUND(T27*2.5,3)</f>
        <v>3.0880000000000001</v>
      </c>
      <c r="U28" s="52"/>
      <c r="V28" s="52"/>
      <c r="W28" s="52"/>
      <c r="X28" s="52"/>
      <c r="Y28" s="52"/>
      <c r="Z28" s="52"/>
      <c r="AA28" s="67" t="str">
        <f t="shared" si="15"/>
        <v>Y</v>
      </c>
      <c r="AB28" s="70" t="str">
        <f t="shared" si="15"/>
        <v>97G</v>
      </c>
      <c r="AC28" s="67"/>
      <c r="AD28" s="67"/>
      <c r="AE28" s="70">
        <f ca="1">ROUND(T28,3)</f>
        <v>3.0880000000000001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A29" s="28"/>
      <c r="B29" s="29" t="str">
        <f ca="1">"adjacent to such a shift, the "&amp;TEXT(T27,"$0.000")&amp;" per hour differential shall also be applied to those overtime hours."</f>
        <v>adjacent to such a shift, the $1.235 per hour differential shall also be applied to those overtime hours.</v>
      </c>
      <c r="D29" s="34"/>
      <c r="F29" s="29"/>
      <c r="P29" s="52" t="s">
        <v>85</v>
      </c>
      <c r="Q29" s="52" t="s">
        <v>73</v>
      </c>
      <c r="R29" s="52"/>
      <c r="S29" s="53"/>
      <c r="T29" s="56">
        <f ca="1">ROUND(T27*1.5,3)</f>
        <v>1.853</v>
      </c>
      <c r="U29" s="52"/>
      <c r="V29" s="52"/>
      <c r="W29" s="52"/>
      <c r="X29" s="52"/>
      <c r="Y29" s="52"/>
      <c r="Z29" s="52"/>
      <c r="AA29" s="67" t="str">
        <f t="shared" si="15"/>
        <v>Y</v>
      </c>
      <c r="AB29" s="70" t="str">
        <f t="shared" si="15"/>
        <v>97H</v>
      </c>
      <c r="AC29" s="67"/>
      <c r="AD29" s="67"/>
      <c r="AE29" s="70">
        <f ca="1">ROUND(T29,3)</f>
        <v>1.853</v>
      </c>
      <c r="AF29" s="67"/>
      <c r="AG29" s="67"/>
      <c r="AH29" s="67"/>
      <c r="AI29" s="67"/>
      <c r="AJ29" s="67"/>
      <c r="AK29" s="67"/>
    </row>
    <row r="30" spans="1:37" s="23" customFormat="1" ht="14.4" x14ac:dyDescent="0.55000000000000004">
      <c r="P30" s="52"/>
      <c r="Q30" s="53"/>
      <c r="R30" s="52"/>
      <c r="S30" s="53"/>
      <c r="T30" s="53"/>
      <c r="U30" s="52"/>
      <c r="V30" s="52"/>
      <c r="W30" s="52"/>
      <c r="X30" s="52"/>
      <c r="Y30" s="52"/>
      <c r="Z30" s="5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2" spans="1:37" x14ac:dyDescent="0.45">
      <c r="D32" s="21"/>
    </row>
  </sheetData>
  <sheetProtection sheet="1" objects="1" scenarios="1"/>
  <pageMargins left="0.25" right="0.25" top="1" bottom="1" header="0.5" footer="0.5"/>
  <pageSetup scale="3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B64E-E207-49A0-A552-6546CACEBD1E}">
  <sheetPr codeName="Sheet7">
    <pageSetUpPr fitToPage="1"/>
  </sheetPr>
  <dimension ref="A1:AK32"/>
  <sheetViews>
    <sheetView showGridLines="0" topLeftCell="I4" workbookViewId="0">
      <selection activeCell="T29" sqref="T29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hidden="1" customWidth="1"/>
    <col min="16" max="16" width="14" style="50" bestFit="1" customWidth="1"/>
    <col min="17" max="17" width="16.88671875" style="51" bestFit="1" customWidth="1"/>
    <col min="18" max="18" width="7.38671875" style="50" bestFit="1" customWidth="1"/>
    <col min="19" max="19" width="21.88671875" style="51" bestFit="1" customWidth="1"/>
    <col min="20" max="26" width="7.5546875" style="50" bestFit="1" customWidth="1"/>
    <col min="27" max="27" width="12" style="66" bestFit="1" customWidth="1"/>
    <col min="28" max="28" width="16.88671875" style="66" bestFit="1" customWidth="1"/>
    <col min="29" max="29" width="7.38671875" style="66" bestFit="1" customWidth="1"/>
    <col min="30" max="30" width="21.88671875" style="66" bestFit="1" customWidth="1"/>
    <col min="31" max="37" width="7.5546875" style="66" bestFit="1" customWidth="1"/>
    <col min="38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63" t="s">
        <v>89</v>
      </c>
      <c r="Q1" s="64">
        <v>1.0249999999999999</v>
      </c>
    </row>
    <row r="2" spans="1:37" ht="15.6" x14ac:dyDescent="0.6">
      <c r="A2" s="3" t="s">
        <v>0</v>
      </c>
      <c r="B2" s="3"/>
      <c r="P2" s="63" t="s">
        <v>88</v>
      </c>
      <c r="Q2" s="52" t="s">
        <v>90</v>
      </c>
    </row>
    <row r="3" spans="1:37" s="23" customFormat="1" ht="14.4" x14ac:dyDescent="0.55000000000000004">
      <c r="A3" s="28" t="s">
        <v>97</v>
      </c>
      <c r="B3" s="28"/>
      <c r="H3" s="22"/>
      <c r="I3" s="22"/>
      <c r="J3" s="22"/>
      <c r="K3" s="35"/>
      <c r="L3" s="22"/>
      <c r="M3" s="22"/>
      <c r="N3" s="22"/>
      <c r="O3" s="22"/>
      <c r="P3" s="52"/>
      <c r="Q3" s="53"/>
      <c r="R3" s="52"/>
      <c r="S3" s="53"/>
      <c r="T3" s="52"/>
      <c r="U3" s="52"/>
      <c r="V3" s="52"/>
      <c r="W3" s="52"/>
      <c r="X3" s="52"/>
      <c r="Y3" s="52"/>
      <c r="Z3" s="52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8"/>
      <c r="B4" s="28"/>
      <c r="H4" s="22"/>
      <c r="I4" s="22"/>
      <c r="J4" s="22"/>
      <c r="K4" s="35"/>
      <c r="L4" s="22"/>
      <c r="M4" s="22"/>
      <c r="N4" s="22"/>
      <c r="O4" s="22"/>
      <c r="P4" s="63" t="s">
        <v>94</v>
      </c>
      <c r="Q4" s="53"/>
      <c r="R4" s="52"/>
      <c r="S4" s="53"/>
      <c r="T4" s="52"/>
      <c r="U4" s="52"/>
      <c r="V4" s="52"/>
      <c r="W4" s="52"/>
      <c r="X4" s="52"/>
      <c r="Y4" s="52"/>
      <c r="Z4" s="52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52"/>
      <c r="Q5" s="53"/>
      <c r="R5" s="52"/>
      <c r="S5" s="53"/>
      <c r="T5" s="52"/>
      <c r="U5" s="52"/>
      <c r="V5" s="52"/>
      <c r="W5" s="52"/>
      <c r="X5" s="52"/>
      <c r="Y5" s="52"/>
      <c r="Z5" s="52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52"/>
      <c r="Q6" s="53"/>
      <c r="R6" s="52"/>
      <c r="S6" s="53"/>
      <c r="T6" s="52">
        <v>4</v>
      </c>
      <c r="U6" s="52">
        <f>T6+1</f>
        <v>5</v>
      </c>
      <c r="V6" s="52">
        <f t="shared" ref="V6:Z6" si="0">U6+1</f>
        <v>6</v>
      </c>
      <c r="W6" s="52">
        <f t="shared" si="0"/>
        <v>7</v>
      </c>
      <c r="X6" s="52">
        <f t="shared" si="0"/>
        <v>8</v>
      </c>
      <c r="Y6" s="52">
        <f t="shared" si="0"/>
        <v>9</v>
      </c>
      <c r="Z6" s="52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54" t="s">
        <v>79</v>
      </c>
      <c r="Q7" s="54" t="s">
        <v>3</v>
      </c>
      <c r="R7" s="54" t="s">
        <v>64</v>
      </c>
      <c r="S7" s="55" t="s">
        <v>4</v>
      </c>
      <c r="T7" s="54" t="s">
        <v>9</v>
      </c>
      <c r="U7" s="54" t="s">
        <v>10</v>
      </c>
      <c r="V7" s="54" t="s">
        <v>11</v>
      </c>
      <c r="W7" s="54" t="s">
        <v>12</v>
      </c>
      <c r="X7" s="54" t="s">
        <v>13</v>
      </c>
      <c r="Y7" s="54" t="s">
        <v>14</v>
      </c>
      <c r="Z7" s="54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8</v>
      </c>
      <c r="G8" s="22" t="s">
        <v>18</v>
      </c>
      <c r="H8" s="24">
        <f ca="1">T8</f>
        <v>30.844058713056601</v>
      </c>
      <c r="I8" s="24">
        <f t="shared" ref="I8:N9" ca="1" si="1">U8</f>
        <v>32.42576469301671</v>
      </c>
      <c r="J8" s="24">
        <f t="shared" ca="1" si="1"/>
        <v>34.103748428278742</v>
      </c>
      <c r="K8" s="24">
        <f t="shared" ca="1" si="1"/>
        <v>35.864255953799564</v>
      </c>
      <c r="L8" s="24">
        <f t="shared" ca="1" si="1"/>
        <v>37.721041234622298</v>
      </c>
      <c r="M8" s="24">
        <f t="shared" ca="1" si="1"/>
        <v>39.674104270746966</v>
      </c>
      <c r="N8" s="24">
        <f t="shared" ca="1" si="1"/>
        <v>41.600219937217787</v>
      </c>
      <c r="O8" s="24"/>
      <c r="P8" s="56" t="s">
        <v>85</v>
      </c>
      <c r="Q8" s="52" t="str">
        <f t="shared" ref="Q8:S9" si="2">A8</f>
        <v>00025C</v>
      </c>
      <c r="R8" s="52">
        <f t="shared" si="2"/>
        <v>70</v>
      </c>
      <c r="S8" s="53" t="str">
        <f t="shared" si="2"/>
        <v>911 Supervisor</v>
      </c>
      <c r="T8" s="56" cm="1">
        <f t="array" aca="1" ref="T8" ca="1">IF($P8="Y",VLOOKUP($Q8,INDIRECT($Q$2),T$6,0)*INDIRECT($P$1),VLOOKUP($Q8,INDIRECT($Q$2),T$6,0))</f>
        <v>30.844058713056601</v>
      </c>
      <c r="U8" s="56" cm="1">
        <f t="array" aca="1" ref="U8" ca="1">IF($P8="Y",VLOOKUP($Q8,INDIRECT($Q$2),U$6,0)*INDIRECT($P$1),VLOOKUP($Q8,INDIRECT($Q$2),U$6,0))</f>
        <v>32.42576469301671</v>
      </c>
      <c r="V8" s="56" cm="1">
        <f t="array" aca="1" ref="V8" ca="1">IF($P8="Y",VLOOKUP($Q8,INDIRECT($Q$2),V$6,0)*INDIRECT($P$1),VLOOKUP($Q8,INDIRECT($Q$2),V$6,0))</f>
        <v>34.103748428278742</v>
      </c>
      <c r="W8" s="56" cm="1">
        <f t="array" aca="1" ref="W8" ca="1">IF($P8="Y",VLOOKUP($Q8,INDIRECT($Q$2),W$6,0)*INDIRECT($P$1),VLOOKUP($Q8,INDIRECT($Q$2),W$6,0))</f>
        <v>35.864255953799564</v>
      </c>
      <c r="X8" s="56" cm="1">
        <f t="array" aca="1" ref="X8" ca="1">IF($P8="Y",VLOOKUP($Q8,INDIRECT($Q$2),X$6,0)*INDIRECT($P$1),VLOOKUP($Q8,INDIRECT($Q$2),X$6,0))</f>
        <v>37.721041234622298</v>
      </c>
      <c r="Y8" s="56" cm="1">
        <f t="array" aca="1" ref="Y8" ca="1">IF($P8="Y",VLOOKUP($Q8,INDIRECT($Q$2),Y$6,0)*INDIRECT($P$1),VLOOKUP($Q8,INDIRECT($Q$2),Y$6,0))</f>
        <v>39.674104270746966</v>
      </c>
      <c r="Z8" s="56" cm="1">
        <f t="array" aca="1" ref="Z8" ca="1">IF($P8="Y",VLOOKUP($Q8,INDIRECT($Q$2),Z$6,0)*INDIRECT($P$1),VLOOKUP($Q8,INDIRECT($Q$2),Z$6,0))</f>
        <v>41.600219937217787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 ca="1">ROUND(T8,3)</f>
        <v>30.844000000000001</v>
      </c>
      <c r="AF8" s="70">
        <f t="shared" ref="AF8:AK8" ca="1" si="4">ROUND(U8,3)</f>
        <v>32.426000000000002</v>
      </c>
      <c r="AG8" s="70">
        <f t="shared" ca="1" si="4"/>
        <v>34.103999999999999</v>
      </c>
      <c r="AH8" s="70">
        <f t="shared" ca="1" si="4"/>
        <v>35.863999999999997</v>
      </c>
      <c r="AI8" s="70">
        <f t="shared" ca="1" si="4"/>
        <v>37.720999999999997</v>
      </c>
      <c r="AJ8" s="70">
        <f t="shared" ca="1" si="4"/>
        <v>39.673999999999999</v>
      </c>
      <c r="AK8" s="70">
        <f t="shared" ca="1" si="4"/>
        <v>41.6</v>
      </c>
    </row>
    <row r="9" spans="1:37" s="23" customFormat="1" ht="28.8" x14ac:dyDescent="0.55000000000000004">
      <c r="A9" s="47" t="s">
        <v>19</v>
      </c>
      <c r="B9" s="47">
        <v>70</v>
      </c>
      <c r="C9" s="46" t="s">
        <v>20</v>
      </c>
      <c r="D9" s="47" t="s">
        <v>17</v>
      </c>
      <c r="E9" s="47">
        <v>403</v>
      </c>
      <c r="F9" s="47">
        <v>8</v>
      </c>
      <c r="G9" s="47" t="s">
        <v>18</v>
      </c>
      <c r="H9" s="48">
        <f ca="1">T9</f>
        <v>30.844058713056601</v>
      </c>
      <c r="I9" s="48">
        <f t="shared" ca="1" si="1"/>
        <v>32.42576469301671</v>
      </c>
      <c r="J9" s="48">
        <f t="shared" ca="1" si="1"/>
        <v>34.103748428278742</v>
      </c>
      <c r="K9" s="48">
        <f t="shared" ca="1" si="1"/>
        <v>35.864255953799564</v>
      </c>
      <c r="L9" s="48">
        <f t="shared" ca="1" si="1"/>
        <v>37.721041234622298</v>
      </c>
      <c r="M9" s="48">
        <f t="shared" ca="1" si="1"/>
        <v>39.674104270746966</v>
      </c>
      <c r="N9" s="48">
        <f t="shared" ca="1" si="1"/>
        <v>41.600219937217787</v>
      </c>
      <c r="O9" s="24"/>
      <c r="P9" s="65" t="s">
        <v>85</v>
      </c>
      <c r="Q9" s="57" t="str">
        <f t="shared" si="2"/>
        <v>09805C</v>
      </c>
      <c r="R9" s="57">
        <f t="shared" si="2"/>
        <v>70</v>
      </c>
      <c r="S9" s="58" t="str">
        <f t="shared" si="2"/>
        <v>Supervisor 911 Training and Quality Assurance</v>
      </c>
      <c r="T9" s="56" cm="1">
        <f t="array" aca="1" ref="T9" ca="1">IF($P9="Y",VLOOKUP($Q9,INDIRECT($Q$2),T$6,0)*INDIRECT($P$1),VLOOKUP($Q9,INDIRECT($Q$2),T$6,0))</f>
        <v>30.844058713056601</v>
      </c>
      <c r="U9" s="56" cm="1">
        <f t="array" aca="1" ref="U9" ca="1">IF($P9="Y",VLOOKUP($Q9,INDIRECT($Q$2),U$6,0)*INDIRECT($P$1),VLOOKUP($Q9,INDIRECT($Q$2),U$6,0))</f>
        <v>32.42576469301671</v>
      </c>
      <c r="V9" s="56" cm="1">
        <f t="array" aca="1" ref="V9" ca="1">IF($P9="Y",VLOOKUP($Q9,INDIRECT($Q$2),V$6,0)*INDIRECT($P$1),VLOOKUP($Q9,INDIRECT($Q$2),V$6,0))</f>
        <v>34.103748428278742</v>
      </c>
      <c r="W9" s="56" cm="1">
        <f t="array" aca="1" ref="W9" ca="1">IF($P9="Y",VLOOKUP($Q9,INDIRECT($Q$2),W$6,0)*INDIRECT($P$1),VLOOKUP($Q9,INDIRECT($Q$2),W$6,0))</f>
        <v>35.864255953799564</v>
      </c>
      <c r="X9" s="56" cm="1">
        <f t="array" aca="1" ref="X9" ca="1">IF($P9="Y",VLOOKUP($Q9,INDIRECT($Q$2),X$6,0)*INDIRECT($P$1),VLOOKUP($Q9,INDIRECT($Q$2),X$6,0))</f>
        <v>37.721041234622298</v>
      </c>
      <c r="Y9" s="56" cm="1">
        <f t="array" aca="1" ref="Y9" ca="1">IF($P9="Y",VLOOKUP($Q9,INDIRECT($Q$2),Y$6,0)*INDIRECT($P$1),VLOOKUP($Q9,INDIRECT($Q$2),Y$6,0))</f>
        <v>39.674104270746966</v>
      </c>
      <c r="Z9" s="56" cm="1">
        <f t="array" aca="1" ref="Z9" ca="1">IF($P9="Y",VLOOKUP($Q9,INDIRECT($Q$2),Z$6,0)*INDIRECT($P$1),VLOOKUP($Q9,INDIRECT($Q$2),Z$6,0))</f>
        <v>41.600219937217787</v>
      </c>
      <c r="AA9" s="71" t="str">
        <f>P9</f>
        <v>Y</v>
      </c>
      <c r="AB9" s="71" t="str">
        <f t="shared" ref="AB9" si="5">Q9</f>
        <v>09805C</v>
      </c>
      <c r="AC9" s="89">
        <f t="shared" ref="AC9" si="6">R9</f>
        <v>70</v>
      </c>
      <c r="AD9" s="72" t="str">
        <f t="shared" ref="AD9" si="7">S9</f>
        <v>Supervisor 911 Training and Quality Assurance</v>
      </c>
      <c r="AE9" s="71">
        <f ca="1">ROUND(T9,3)</f>
        <v>30.844000000000001</v>
      </c>
      <c r="AF9" s="71">
        <f t="shared" ref="AF9" ca="1" si="8">ROUND(U9,3)</f>
        <v>32.426000000000002</v>
      </c>
      <c r="AG9" s="71">
        <f t="shared" ref="AG9" ca="1" si="9">ROUND(V9,3)</f>
        <v>34.103999999999999</v>
      </c>
      <c r="AH9" s="71">
        <f t="shared" ref="AH9" ca="1" si="10">ROUND(W9,3)</f>
        <v>35.863999999999997</v>
      </c>
      <c r="AI9" s="71">
        <f t="shared" ref="AI9" ca="1" si="11">ROUND(X9,3)</f>
        <v>37.720999999999997</v>
      </c>
      <c r="AJ9" s="71">
        <f t="shared" ref="AJ9" ca="1" si="12">ROUND(Y9,3)</f>
        <v>39.673999999999999</v>
      </c>
      <c r="AK9" s="71">
        <f t="shared" ref="AK9" ca="1" si="13">ROUND(Z9,3)</f>
        <v>41.6</v>
      </c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52"/>
      <c r="Q10" s="53"/>
      <c r="R10" s="52"/>
      <c r="S10" s="53"/>
      <c r="T10" s="52"/>
      <c r="U10" s="52"/>
      <c r="V10" s="52"/>
      <c r="W10" s="52"/>
      <c r="X10" s="52"/>
      <c r="Y10" s="52"/>
      <c r="Z10" s="5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A11" s="27"/>
      <c r="B11" s="27"/>
      <c r="H11" s="44"/>
      <c r="I11" s="44"/>
      <c r="J11" s="44"/>
      <c r="K11" s="44"/>
      <c r="L11" s="44"/>
      <c r="P11" s="52"/>
      <c r="Q11" s="53"/>
      <c r="R11" s="52"/>
      <c r="S11" s="53"/>
      <c r="T11" s="52"/>
      <c r="U11" s="52"/>
      <c r="V11" s="52"/>
      <c r="W11" s="52"/>
      <c r="X11" s="52"/>
      <c r="Y11" s="52"/>
      <c r="Z11" s="52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C12" s="27" t="s">
        <v>25</v>
      </c>
      <c r="P12" s="52"/>
      <c r="Q12" s="53"/>
      <c r="R12" s="52"/>
      <c r="S12" s="53"/>
      <c r="T12" s="52"/>
      <c r="U12" s="52"/>
      <c r="V12" s="52"/>
      <c r="W12" s="52"/>
      <c r="X12" s="52"/>
      <c r="Y12" s="52"/>
      <c r="Z12" s="5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A13" s="28" t="s">
        <v>26</v>
      </c>
      <c r="B13" s="28"/>
      <c r="D13" s="22"/>
      <c r="E13" s="29"/>
      <c r="F13" s="22"/>
      <c r="G13" s="30"/>
      <c r="H13" s="31"/>
      <c r="I13" s="31"/>
      <c r="J13" s="31"/>
      <c r="K13" s="31"/>
      <c r="L13" s="31"/>
      <c r="P13" s="52"/>
      <c r="Q13" s="59" t="s">
        <v>67</v>
      </c>
      <c r="R13" s="52"/>
      <c r="S13" s="53"/>
      <c r="T13" s="52"/>
      <c r="U13" s="52"/>
      <c r="V13" s="52"/>
      <c r="W13" s="52"/>
      <c r="X13" s="52"/>
      <c r="Y13" s="52"/>
      <c r="Z13" s="52"/>
      <c r="AA13" s="67"/>
      <c r="AB13" s="74" t="str">
        <f>Q13</f>
        <v>Longevity</v>
      </c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ca="1">T14</f>
        <v>0.40464700970191458</v>
      </c>
      <c r="C14" s="29" t="s">
        <v>27</v>
      </c>
      <c r="E14" s="22"/>
      <c r="I14" s="32"/>
      <c r="P14" s="52" t="s">
        <v>85</v>
      </c>
      <c r="Q14" s="56" t="s">
        <v>68</v>
      </c>
      <c r="R14" s="52"/>
      <c r="S14" s="53"/>
      <c r="T14" s="56" cm="1">
        <f t="array" aca="1" ref="T14" ca="1">IF($P14="Y",VLOOKUP($Q14,INDIRECT($Q$2),T$6,0)*INDIRECT($P$1),VLOOKUP($Q14,INDIRECT($Q$2),T$6,0))</f>
        <v>0.40464700970191458</v>
      </c>
      <c r="U14" s="52"/>
      <c r="V14" s="52"/>
      <c r="W14" s="52"/>
      <c r="X14" s="52"/>
      <c r="Y14" s="52"/>
      <c r="Z14" s="52"/>
      <c r="AA14" s="67" t="str">
        <f>P14</f>
        <v>Y</v>
      </c>
      <c r="AB14" s="70" t="str">
        <f>Q14</f>
        <v>10th Year</v>
      </c>
      <c r="AC14" s="67"/>
      <c r="AD14" s="67"/>
      <c r="AE14" s="70">
        <f ca="1">ROUND(T14,3)</f>
        <v>0.40500000000000003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ref="B15:B17" ca="1" si="14">T15</f>
        <v>0.53952934626921945</v>
      </c>
      <c r="C15" s="29" t="s">
        <v>28</v>
      </c>
      <c r="E15" s="22"/>
      <c r="I15" s="32"/>
      <c r="P15" s="52" t="s">
        <v>85</v>
      </c>
      <c r="Q15" s="56" t="s">
        <v>69</v>
      </c>
      <c r="R15" s="52"/>
      <c r="S15" s="53"/>
      <c r="T15" s="56" cm="1">
        <f t="array" aca="1" ref="T15" ca="1">IF($P15="Y",VLOOKUP($Q15,INDIRECT($Q$2),T$6,0)*INDIRECT($P$1),VLOOKUP($Q15,INDIRECT($Q$2),T$6,0))</f>
        <v>0.53952934626921945</v>
      </c>
      <c r="U15" s="52"/>
      <c r="V15" s="52"/>
      <c r="W15" s="52"/>
      <c r="X15" s="52"/>
      <c r="Y15" s="52"/>
      <c r="Z15" s="52"/>
      <c r="AA15" s="67" t="str">
        <f>P15</f>
        <v>Y</v>
      </c>
      <c r="AB15" s="70" t="str">
        <f>Q15</f>
        <v>15th Year</v>
      </c>
      <c r="AC15" s="67"/>
      <c r="AD15" s="67"/>
      <c r="AE15" s="70">
        <f ca="1">ROUND(T15,3)</f>
        <v>0.54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14"/>
        <v>0.67441168283652408</v>
      </c>
      <c r="C16" s="29" t="s">
        <v>29</v>
      </c>
      <c r="E16" s="22"/>
      <c r="I16" s="32"/>
      <c r="P16" s="52" t="s">
        <v>85</v>
      </c>
      <c r="Q16" s="56" t="s">
        <v>70</v>
      </c>
      <c r="R16" s="52"/>
      <c r="S16" s="53"/>
      <c r="T16" s="56" cm="1">
        <f t="array" aca="1" ref="T16" ca="1">IF($P16="Y",VLOOKUP($Q16,INDIRECT($Q$2),T$6,0)*INDIRECT($P$1),VLOOKUP($Q16,INDIRECT($Q$2),T$6,0))</f>
        <v>0.67441168283652408</v>
      </c>
      <c r="U16" s="52"/>
      <c r="V16" s="52"/>
      <c r="W16" s="52"/>
      <c r="X16" s="52"/>
      <c r="Y16" s="52"/>
      <c r="Z16" s="52"/>
      <c r="AA16" s="67" t="str">
        <f>P16</f>
        <v>Y</v>
      </c>
      <c r="AB16" s="70" t="str">
        <f>Q16</f>
        <v>20th Year</v>
      </c>
      <c r="AC16" s="67"/>
      <c r="AD16" s="67"/>
      <c r="AE16" s="70">
        <f ca="1">ROUND(T16,3)</f>
        <v>0.67400000000000004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>
        <f t="shared" ca="1" si="14"/>
        <v>0.80929401940382917</v>
      </c>
      <c r="C17" s="29" t="s">
        <v>30</v>
      </c>
      <c r="E17" s="22"/>
      <c r="P17" s="52" t="s">
        <v>85</v>
      </c>
      <c r="Q17" s="56" t="s">
        <v>71</v>
      </c>
      <c r="R17" s="52"/>
      <c r="S17" s="53"/>
      <c r="T17" s="56" cm="1">
        <f t="array" aca="1" ref="T17" ca="1">IF($P17="Y",VLOOKUP($Q17,INDIRECT($Q$2),T$6,0)*INDIRECT($P$1),VLOOKUP($Q17,INDIRECT($Q$2),T$6,0))</f>
        <v>0.80929401940382917</v>
      </c>
      <c r="U17" s="52"/>
      <c r="V17" s="52"/>
      <c r="W17" s="52"/>
      <c r="X17" s="52"/>
      <c r="Y17" s="52"/>
      <c r="Z17" s="52"/>
      <c r="AA17" s="67" t="str">
        <f>P17</f>
        <v>Y</v>
      </c>
      <c r="AB17" s="70" t="str">
        <f>Q17</f>
        <v>25th Year</v>
      </c>
      <c r="AC17" s="67"/>
      <c r="AD17" s="67"/>
      <c r="AE17" s="70">
        <f ca="1">ROUND(T17,3)</f>
        <v>0.80900000000000005</v>
      </c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B18" s="32"/>
      <c r="C18" s="29"/>
      <c r="E18" s="22"/>
      <c r="P18" s="52"/>
      <c r="Q18" s="60"/>
      <c r="R18" s="52"/>
      <c r="S18" s="53"/>
      <c r="T18" s="52"/>
      <c r="U18" s="52"/>
      <c r="V18" s="52"/>
      <c r="W18" s="52"/>
      <c r="X18" s="52"/>
      <c r="Y18" s="52"/>
      <c r="Z18" s="52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P19" s="52"/>
      <c r="Q19" s="53"/>
      <c r="R19" s="52"/>
      <c r="S19" s="53"/>
      <c r="T19" s="52"/>
      <c r="U19" s="52"/>
      <c r="V19" s="52"/>
      <c r="W19" s="52"/>
      <c r="X19" s="52"/>
      <c r="Y19" s="52"/>
      <c r="Z19" s="52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 t="s">
        <v>36</v>
      </c>
      <c r="B20" s="28"/>
      <c r="D20" s="33"/>
      <c r="E20" s="27"/>
      <c r="F20" s="33"/>
      <c r="G20" s="27"/>
      <c r="H20" s="27"/>
      <c r="I20" s="27"/>
      <c r="J20" s="27"/>
      <c r="K20" s="27"/>
      <c r="P20" s="52"/>
      <c r="Q20" s="61"/>
      <c r="R20" s="52"/>
      <c r="S20" s="53"/>
      <c r="T20" s="52"/>
      <c r="U20" s="52"/>
      <c r="V20" s="52"/>
      <c r="W20" s="52"/>
      <c r="X20" s="52"/>
      <c r="Y20" s="52"/>
      <c r="Z20" s="52"/>
      <c r="AA20" s="67"/>
      <c r="AB20" s="70"/>
      <c r="AC20" s="67"/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">
        <v>37</v>
      </c>
      <c r="D21" s="22"/>
      <c r="F21" s="22"/>
      <c r="P21" s="52"/>
      <c r="Q21" s="62" t="s">
        <v>78</v>
      </c>
      <c r="R21" s="52"/>
      <c r="S21" s="53"/>
      <c r="T21" s="52"/>
      <c r="U21" s="52"/>
      <c r="V21" s="52"/>
      <c r="W21" s="52"/>
      <c r="X21" s="52"/>
      <c r="Y21" s="52"/>
      <c r="Z21" s="52"/>
      <c r="AA21" s="67"/>
      <c r="AB21" s="73" t="str">
        <f>Q21</f>
        <v>Shift Differentials</v>
      </c>
      <c r="AC21" s="67"/>
      <c r="AD21" s="67"/>
      <c r="AE21" s="70"/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tr">
        <f ca="1">"shall be paid an additional "&amp;TEXT(T22,"$0.000")&amp;" per hour for all hours worked on that shift.  In addition"</f>
        <v>shall be paid an additional $0.533 per hour for all hours worked on that shift.  In addition</v>
      </c>
      <c r="D22" s="34"/>
      <c r="F22" s="29"/>
      <c r="P22" s="52" t="s">
        <v>85</v>
      </c>
      <c r="Q22" s="52" t="s">
        <v>75</v>
      </c>
      <c r="R22" s="52"/>
      <c r="S22" s="53"/>
      <c r="T22" s="56" cm="1">
        <f t="array" aca="1" ref="T22" ca="1">IF($P22="Y",VLOOKUP($Q22,INDIRECT($Q$2),T$6,0)*INDIRECT($P$1),VLOOKUP($Q22,INDIRECT($Q$2),T$6,0))</f>
        <v>0.53267199999999992</v>
      </c>
      <c r="U22" s="52"/>
      <c r="V22" s="52"/>
      <c r="W22" s="52"/>
      <c r="X22" s="52"/>
      <c r="Y22" s="52"/>
      <c r="Z22" s="52"/>
      <c r="AA22" s="67" t="str">
        <f>P22</f>
        <v>Y</v>
      </c>
      <c r="AB22" s="70" t="str">
        <f>Q22</f>
        <v>41F</v>
      </c>
      <c r="AC22" s="67"/>
      <c r="AD22" s="67"/>
      <c r="AE22" s="70">
        <f ca="1">ROUND(T22,3)</f>
        <v>0.53300000000000003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">
        <v>40</v>
      </c>
      <c r="D23" s="22"/>
      <c r="F23" s="22"/>
      <c r="P23" s="52" t="s">
        <v>85</v>
      </c>
      <c r="Q23" s="52" t="s">
        <v>77</v>
      </c>
      <c r="R23" s="52"/>
      <c r="S23" s="53"/>
      <c r="T23" s="56">
        <f ca="1">ROUND(T22*2.5,3)</f>
        <v>1.3320000000000001</v>
      </c>
      <c r="U23" s="52"/>
      <c r="V23" s="52"/>
      <c r="W23" s="52"/>
      <c r="X23" s="52"/>
      <c r="Y23" s="52"/>
      <c r="Z23" s="52"/>
      <c r="AA23" s="67" t="str">
        <f>P23</f>
        <v>Y</v>
      </c>
      <c r="AB23" s="70" t="str">
        <f>Q23</f>
        <v>41G</v>
      </c>
      <c r="AC23" s="67"/>
      <c r="AD23" s="67"/>
      <c r="AE23" s="70">
        <f ca="1">ROUND(T23,3)</f>
        <v>1.3320000000000001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 t="str">
        <f ca="1">"adjacent to such a shift, the "&amp;TEXT(T22,"$0.000")&amp;" per hour differential shall also be applied to those overtime hours."</f>
        <v>adjacent to such a shift, the $0.533 per hour differential shall also be applied to those overtime hours.</v>
      </c>
      <c r="D24" s="34"/>
      <c r="F24" s="29"/>
      <c r="P24" s="52" t="s">
        <v>85</v>
      </c>
      <c r="Q24" s="52" t="s">
        <v>76</v>
      </c>
      <c r="R24" s="52"/>
      <c r="S24" s="53"/>
      <c r="T24" s="56">
        <f ca="1">ROUND(T22*1.5,3)</f>
        <v>0.79900000000000004</v>
      </c>
      <c r="U24" s="52"/>
      <c r="V24" s="52"/>
      <c r="W24" s="52"/>
      <c r="X24" s="52"/>
      <c r="Y24" s="52"/>
      <c r="Z24" s="52"/>
      <c r="AA24" s="67" t="str">
        <f>P24</f>
        <v>Y</v>
      </c>
      <c r="AB24" s="70" t="str">
        <f>Q24</f>
        <v>41H</v>
      </c>
      <c r="AC24" s="67"/>
      <c r="AD24" s="67"/>
      <c r="AE24" s="70">
        <f ca="1">ROUND(T24,3)</f>
        <v>0.79900000000000004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/>
      <c r="D25" s="22"/>
      <c r="F25" s="22"/>
      <c r="P25" s="52"/>
      <c r="Q25" s="52"/>
      <c r="R25" s="52"/>
      <c r="S25" s="53"/>
      <c r="T25" s="53"/>
      <c r="U25" s="52"/>
      <c r="V25" s="52"/>
      <c r="W25" s="52"/>
      <c r="X25" s="52"/>
      <c r="Y25" s="52"/>
      <c r="Z25" s="52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">
        <v>44</v>
      </c>
      <c r="D26" s="22"/>
      <c r="F26" s="22"/>
      <c r="P26" s="52"/>
      <c r="Q26" s="52"/>
      <c r="R26" s="52"/>
      <c r="S26" s="53"/>
      <c r="T26" s="56"/>
      <c r="U26" s="52"/>
      <c r="V26" s="52"/>
      <c r="W26" s="52"/>
      <c r="X26" s="52"/>
      <c r="Y26" s="52"/>
      <c r="Z26" s="52"/>
      <c r="AA26" s="67"/>
      <c r="AB26" s="70"/>
      <c r="AC26" s="67"/>
      <c r="AD26" s="67"/>
      <c r="AE26" s="70"/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tr">
        <f ca="1">"shall be paid an additional "&amp;TEXT(T27,"$0.000")&amp;" per hour for all hours worked on that shift.  In addition,"</f>
        <v>shall be paid an additional $1.266 per hour for all hours worked on that shift.  In addition,</v>
      </c>
      <c r="D27" s="34"/>
      <c r="F27" s="29"/>
      <c r="P27" s="52" t="s">
        <v>85</v>
      </c>
      <c r="Q27" s="52" t="s">
        <v>72</v>
      </c>
      <c r="R27" s="52"/>
      <c r="S27" s="53"/>
      <c r="T27" s="56" cm="1">
        <f t="array" aca="1" ref="T27" ca="1">IF($P27="Y",VLOOKUP($Q27,INDIRECT($Q$2),T$6,0)*INDIRECT($P$1),VLOOKUP($Q27,INDIRECT($Q$2),T$6,0))</f>
        <v>1.2661363749999999</v>
      </c>
      <c r="U27" s="52"/>
      <c r="V27" s="52"/>
      <c r="W27" s="52"/>
      <c r="X27" s="52"/>
      <c r="Y27" s="52"/>
      <c r="Z27" s="52"/>
      <c r="AA27" s="67" t="str">
        <f t="shared" ref="AA27:AB29" si="15">P27</f>
        <v>Y</v>
      </c>
      <c r="AB27" s="70" t="str">
        <f t="shared" si="15"/>
        <v>97F</v>
      </c>
      <c r="AC27" s="67"/>
      <c r="AD27" s="67"/>
      <c r="AE27" s="70">
        <f ca="1">ROUND(T27,3)</f>
        <v>1.266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">
        <v>40</v>
      </c>
      <c r="D28" s="22"/>
      <c r="F28" s="22"/>
      <c r="P28" s="52" t="s">
        <v>85</v>
      </c>
      <c r="Q28" s="52" t="s">
        <v>74</v>
      </c>
      <c r="R28" s="52"/>
      <c r="S28" s="53"/>
      <c r="T28" s="56">
        <f ca="1">ROUND(T27*2.5,3)</f>
        <v>3.165</v>
      </c>
      <c r="U28" s="52"/>
      <c r="V28" s="52"/>
      <c r="W28" s="52"/>
      <c r="X28" s="52"/>
      <c r="Y28" s="52"/>
      <c r="Z28" s="52"/>
      <c r="AA28" s="67" t="str">
        <f t="shared" si="15"/>
        <v>Y</v>
      </c>
      <c r="AB28" s="70" t="str">
        <f t="shared" si="15"/>
        <v>97G</v>
      </c>
      <c r="AC28" s="67"/>
      <c r="AD28" s="67"/>
      <c r="AE28" s="70">
        <f ca="1">ROUND(T28,3)</f>
        <v>3.165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A29" s="28"/>
      <c r="B29" s="29" t="str">
        <f ca="1">"adjacent to such a shift, the "&amp;TEXT(T27,"$0.000")&amp;" per hour differential shall also be applied to those overtime hours."</f>
        <v>adjacent to such a shift, the $1.266 per hour differential shall also be applied to those overtime hours.</v>
      </c>
      <c r="D29" s="34"/>
      <c r="F29" s="29"/>
      <c r="P29" s="52" t="s">
        <v>85</v>
      </c>
      <c r="Q29" s="52" t="s">
        <v>73</v>
      </c>
      <c r="R29" s="52"/>
      <c r="S29" s="53"/>
      <c r="T29" s="56">
        <f ca="1">ROUND(T27*1.5,3)</f>
        <v>1.899</v>
      </c>
      <c r="U29" s="52"/>
      <c r="V29" s="52"/>
      <c r="W29" s="52"/>
      <c r="X29" s="52"/>
      <c r="Y29" s="52"/>
      <c r="Z29" s="52"/>
      <c r="AA29" s="67" t="str">
        <f t="shared" si="15"/>
        <v>Y</v>
      </c>
      <c r="AB29" s="70" t="str">
        <f t="shared" si="15"/>
        <v>97H</v>
      </c>
      <c r="AC29" s="67"/>
      <c r="AD29" s="67"/>
      <c r="AE29" s="70">
        <f ca="1">ROUND(T29,3)</f>
        <v>1.899</v>
      </c>
      <c r="AF29" s="67"/>
      <c r="AG29" s="67"/>
      <c r="AH29" s="67"/>
      <c r="AI29" s="67"/>
      <c r="AJ29" s="67"/>
      <c r="AK29" s="67"/>
    </row>
    <row r="30" spans="1:37" s="23" customFormat="1" ht="14.4" x14ac:dyDescent="0.55000000000000004">
      <c r="P30" s="52"/>
      <c r="Q30" s="53"/>
      <c r="R30" s="52"/>
      <c r="S30" s="53"/>
      <c r="T30" s="53"/>
      <c r="U30" s="52"/>
      <c r="V30" s="52"/>
      <c r="W30" s="52"/>
      <c r="X30" s="52"/>
      <c r="Y30" s="52"/>
      <c r="Z30" s="5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2" spans="1:37" x14ac:dyDescent="0.45">
      <c r="D32" s="21"/>
    </row>
  </sheetData>
  <sheetProtection sort="0" autoFilter="0"/>
  <pageMargins left="0.25" right="0.25" top="1" bottom="1" header="0.5" footer="0.5"/>
  <pageSetup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9FB07-4257-4936-8B21-3E37361C5F13}">
  <sheetPr codeName="Sheet8">
    <pageSetUpPr fitToPage="1"/>
  </sheetPr>
  <dimension ref="A1:AK32"/>
  <sheetViews>
    <sheetView showGridLines="0" topLeftCell="M1" workbookViewId="0">
      <selection activeCell="P1" sqref="P1:AK1048576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hidden="1" customWidth="1"/>
    <col min="16" max="16" width="14" style="50" bestFit="1" customWidth="1"/>
    <col min="17" max="17" width="16.88671875" style="51" bestFit="1" customWidth="1"/>
    <col min="18" max="18" width="7.38671875" style="50" bestFit="1" customWidth="1"/>
    <col min="19" max="19" width="21.88671875" style="51" bestFit="1" customWidth="1"/>
    <col min="20" max="26" width="7.5546875" style="50" bestFit="1" customWidth="1"/>
    <col min="27" max="27" width="12" style="66" bestFit="1" customWidth="1"/>
    <col min="28" max="28" width="16.88671875" style="66" bestFit="1" customWidth="1"/>
    <col min="29" max="29" width="7.38671875" style="66" bestFit="1" customWidth="1"/>
    <col min="30" max="30" width="21.88671875" style="66" bestFit="1" customWidth="1"/>
    <col min="31" max="37" width="7.5546875" style="66" bestFit="1" customWidth="1"/>
    <col min="38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63" t="s">
        <v>91</v>
      </c>
      <c r="Q1" s="64">
        <v>1.0249999999999999</v>
      </c>
    </row>
    <row r="2" spans="1:37" ht="15.6" x14ac:dyDescent="0.6">
      <c r="A2" s="3" t="s">
        <v>0</v>
      </c>
      <c r="B2" s="3"/>
      <c r="P2" s="63" t="s">
        <v>88</v>
      </c>
      <c r="Q2" s="52" t="s">
        <v>92</v>
      </c>
    </row>
    <row r="3" spans="1:37" s="23" customFormat="1" ht="14.4" x14ac:dyDescent="0.55000000000000004">
      <c r="A3" s="28" t="s">
        <v>96</v>
      </c>
      <c r="B3" s="28"/>
      <c r="H3" s="22"/>
      <c r="I3" s="22"/>
      <c r="J3" s="22"/>
      <c r="K3" s="35"/>
      <c r="L3" s="22"/>
      <c r="M3" s="22"/>
      <c r="N3" s="22"/>
      <c r="O3" s="22"/>
      <c r="P3" s="52"/>
      <c r="Q3" s="53"/>
      <c r="R3" s="52"/>
      <c r="S3" s="53"/>
      <c r="T3" s="52"/>
      <c r="U3" s="52"/>
      <c r="V3" s="52"/>
      <c r="W3" s="52"/>
      <c r="X3" s="52"/>
      <c r="Y3" s="52"/>
      <c r="Z3" s="52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8"/>
      <c r="B4" s="28"/>
      <c r="H4" s="22"/>
      <c r="I4" s="22"/>
      <c r="J4" s="22"/>
      <c r="K4" s="35"/>
      <c r="L4" s="22"/>
      <c r="M4" s="22"/>
      <c r="N4" s="22"/>
      <c r="O4" s="22"/>
      <c r="P4" s="63" t="s">
        <v>94</v>
      </c>
      <c r="Q4" s="53"/>
      <c r="R4" s="52"/>
      <c r="S4" s="53"/>
      <c r="T4" s="52"/>
      <c r="U4" s="52"/>
      <c r="V4" s="52"/>
      <c r="W4" s="52"/>
      <c r="X4" s="52"/>
      <c r="Y4" s="52"/>
      <c r="Z4" s="52"/>
      <c r="AA4" s="67" t="s">
        <v>93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52"/>
      <c r="Q5" s="53"/>
      <c r="R5" s="52"/>
      <c r="S5" s="53"/>
      <c r="T5" s="52"/>
      <c r="U5" s="52"/>
      <c r="V5" s="52"/>
      <c r="W5" s="52"/>
      <c r="X5" s="52"/>
      <c r="Y5" s="52"/>
      <c r="Z5" s="52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52"/>
      <c r="Q6" s="53"/>
      <c r="R6" s="52"/>
      <c r="S6" s="53"/>
      <c r="T6" s="52">
        <v>4</v>
      </c>
      <c r="U6" s="52">
        <f>T6+1</f>
        <v>5</v>
      </c>
      <c r="V6" s="52">
        <f t="shared" ref="V6:Z6" si="0">U6+1</f>
        <v>6</v>
      </c>
      <c r="W6" s="52">
        <f t="shared" si="0"/>
        <v>7</v>
      </c>
      <c r="X6" s="52">
        <f t="shared" si="0"/>
        <v>8</v>
      </c>
      <c r="Y6" s="52">
        <f t="shared" si="0"/>
        <v>9</v>
      </c>
      <c r="Z6" s="52">
        <f t="shared" si="0"/>
        <v>10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54" t="s">
        <v>79</v>
      </c>
      <c r="Q7" s="54" t="s">
        <v>3</v>
      </c>
      <c r="R7" s="54" t="s">
        <v>64</v>
      </c>
      <c r="S7" s="55" t="s">
        <v>4</v>
      </c>
      <c r="T7" s="54" t="s">
        <v>9</v>
      </c>
      <c r="U7" s="54" t="s">
        <v>10</v>
      </c>
      <c r="V7" s="54" t="s">
        <v>11</v>
      </c>
      <c r="W7" s="54" t="s">
        <v>12</v>
      </c>
      <c r="X7" s="54" t="s">
        <v>13</v>
      </c>
      <c r="Y7" s="54" t="s">
        <v>14</v>
      </c>
      <c r="Z7" s="54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9</v>
      </c>
      <c r="G8" s="22" t="s">
        <v>18</v>
      </c>
      <c r="H8" s="24">
        <f>T8</f>
        <v>34.286999999999999</v>
      </c>
      <c r="I8" s="24">
        <f t="shared" ref="I8:N9" si="1">U8</f>
        <v>36.045000000000002</v>
      </c>
      <c r="J8" s="24">
        <f t="shared" si="1"/>
        <v>37.909999999999997</v>
      </c>
      <c r="K8" s="24">
        <f t="shared" si="1"/>
        <v>39.866999999999997</v>
      </c>
      <c r="L8" s="24">
        <f t="shared" si="1"/>
        <v>41.930999999999997</v>
      </c>
      <c r="M8" s="24">
        <f t="shared" si="1"/>
        <v>44.101999999999997</v>
      </c>
      <c r="N8" s="24">
        <f t="shared" si="1"/>
        <v>46.243000000000002</v>
      </c>
      <c r="O8" s="24"/>
      <c r="P8" s="56" t="s">
        <v>85</v>
      </c>
      <c r="Q8" s="52" t="str">
        <f t="shared" ref="Q8:S9" si="2">A8</f>
        <v>00025C</v>
      </c>
      <c r="R8" s="52">
        <f t="shared" si="2"/>
        <v>70</v>
      </c>
      <c r="S8" s="53" t="str">
        <f t="shared" si="2"/>
        <v>911 Supervisor</v>
      </c>
      <c r="T8" s="56">
        <v>34.286999999999999</v>
      </c>
      <c r="U8" s="56">
        <v>36.045000000000002</v>
      </c>
      <c r="V8" s="56">
        <v>37.909999999999997</v>
      </c>
      <c r="W8" s="56">
        <v>39.866999999999997</v>
      </c>
      <c r="X8" s="56">
        <v>41.930999999999997</v>
      </c>
      <c r="Y8" s="56">
        <v>44.101999999999997</v>
      </c>
      <c r="Z8" s="56">
        <v>46.243000000000002</v>
      </c>
      <c r="AA8" s="70" t="str">
        <f>P8</f>
        <v>Y</v>
      </c>
      <c r="AB8" s="70" t="str">
        <f t="shared" ref="AB8:AD8" si="3">Q8</f>
        <v>00025C</v>
      </c>
      <c r="AC8" s="88">
        <f t="shared" si="3"/>
        <v>70</v>
      </c>
      <c r="AD8" s="70" t="str">
        <f t="shared" si="3"/>
        <v>911 Supervisor</v>
      </c>
      <c r="AE8" s="70">
        <f>ROUND(T8,3)</f>
        <v>34.286999999999999</v>
      </c>
      <c r="AF8" s="70">
        <f t="shared" ref="AF8:AK8" si="4">ROUND(U8,3)</f>
        <v>36.045000000000002</v>
      </c>
      <c r="AG8" s="70">
        <f t="shared" si="4"/>
        <v>37.909999999999997</v>
      </c>
      <c r="AH8" s="70">
        <f t="shared" si="4"/>
        <v>39.866999999999997</v>
      </c>
      <c r="AI8" s="70">
        <f t="shared" si="4"/>
        <v>41.930999999999997</v>
      </c>
      <c r="AJ8" s="70">
        <f t="shared" si="4"/>
        <v>44.101999999999997</v>
      </c>
      <c r="AK8" s="70">
        <f t="shared" si="4"/>
        <v>46.243000000000002</v>
      </c>
    </row>
    <row r="9" spans="1:37" s="23" customFormat="1" ht="28.8" x14ac:dyDescent="0.55000000000000004">
      <c r="A9" s="47" t="s">
        <v>19</v>
      </c>
      <c r="B9" s="47">
        <v>70</v>
      </c>
      <c r="C9" s="46" t="s">
        <v>20</v>
      </c>
      <c r="D9" s="47" t="s">
        <v>17</v>
      </c>
      <c r="E9" s="47">
        <v>403</v>
      </c>
      <c r="F9" s="47">
        <v>8</v>
      </c>
      <c r="G9" s="47" t="s">
        <v>18</v>
      </c>
      <c r="H9" s="48">
        <f ca="1">T9</f>
        <v>31.615160180883013</v>
      </c>
      <c r="I9" s="48">
        <f t="shared" ca="1" si="1"/>
        <v>33.236408810342127</v>
      </c>
      <c r="J9" s="48">
        <f t="shared" ca="1" si="1"/>
        <v>34.956342138985704</v>
      </c>
      <c r="K9" s="48">
        <f t="shared" ca="1" si="1"/>
        <v>36.760862352644551</v>
      </c>
      <c r="L9" s="48">
        <f t="shared" ca="1" si="1"/>
        <v>38.664067265487851</v>
      </c>
      <c r="M9" s="48">
        <f t="shared" ca="1" si="1"/>
        <v>40.66595687751564</v>
      </c>
      <c r="N9" s="48">
        <f t="shared" ca="1" si="1"/>
        <v>42.640225435648226</v>
      </c>
      <c r="O9" s="24"/>
      <c r="P9" s="65" t="s">
        <v>85</v>
      </c>
      <c r="Q9" s="57" t="str">
        <f t="shared" si="2"/>
        <v>09805C</v>
      </c>
      <c r="R9" s="57">
        <f t="shared" si="2"/>
        <v>70</v>
      </c>
      <c r="S9" s="58" t="str">
        <f t="shared" si="2"/>
        <v>Supervisor 911 Training and Quality Assurance</v>
      </c>
      <c r="T9" s="56" cm="1">
        <f t="array" aca="1" ref="T9" ca="1">IF($P9="Y",VLOOKUP($Q9,INDIRECT($Q$2),T$6,0)*INDIRECT($P$1),VLOOKUP($Q9,INDIRECT($Q$2),T$6,0))</f>
        <v>31.615160180883013</v>
      </c>
      <c r="U9" s="56" cm="1">
        <f t="array" aca="1" ref="U9" ca="1">IF($P9="Y",VLOOKUP($Q9,INDIRECT($Q$2),U$6,0)*INDIRECT($P$1),VLOOKUP($Q9,INDIRECT($Q$2),U$6,0))</f>
        <v>33.236408810342127</v>
      </c>
      <c r="V9" s="56" cm="1">
        <f t="array" aca="1" ref="V9" ca="1">IF($P9="Y",VLOOKUP($Q9,INDIRECT($Q$2),V$6,0)*INDIRECT($P$1),VLOOKUP($Q9,INDIRECT($Q$2),V$6,0))</f>
        <v>34.956342138985704</v>
      </c>
      <c r="W9" s="56" cm="1">
        <f t="array" aca="1" ref="W9" ca="1">IF($P9="Y",VLOOKUP($Q9,INDIRECT($Q$2),W$6,0)*INDIRECT($P$1),VLOOKUP($Q9,INDIRECT($Q$2),W$6,0))</f>
        <v>36.760862352644551</v>
      </c>
      <c r="X9" s="56" cm="1">
        <f t="array" aca="1" ref="X9" ca="1">IF($P9="Y",VLOOKUP($Q9,INDIRECT($Q$2),X$6,0)*INDIRECT($P$1),VLOOKUP($Q9,INDIRECT($Q$2),X$6,0))</f>
        <v>38.664067265487851</v>
      </c>
      <c r="Y9" s="56" cm="1">
        <f t="array" aca="1" ref="Y9" ca="1">IF($P9="Y",VLOOKUP($Q9,INDIRECT($Q$2),Y$6,0)*INDIRECT($P$1),VLOOKUP($Q9,INDIRECT($Q$2),Y$6,0))</f>
        <v>40.66595687751564</v>
      </c>
      <c r="Z9" s="56" cm="1">
        <f t="array" aca="1" ref="Z9" ca="1">IF($P9="Y",VLOOKUP($Q9,INDIRECT($Q$2),Z$6,0)*INDIRECT($P$1),VLOOKUP($Q9,INDIRECT($Q$2),Z$6,0))</f>
        <v>42.640225435648226</v>
      </c>
      <c r="AA9" s="71" t="str">
        <f>P9</f>
        <v>Y</v>
      </c>
      <c r="AB9" s="71" t="str">
        <f t="shared" ref="AB9" si="5">Q9</f>
        <v>09805C</v>
      </c>
      <c r="AC9" s="89">
        <f t="shared" ref="AC9" si="6">R9</f>
        <v>70</v>
      </c>
      <c r="AD9" s="72" t="str">
        <f t="shared" ref="AD9" si="7">S9</f>
        <v>Supervisor 911 Training and Quality Assurance</v>
      </c>
      <c r="AE9" s="71">
        <f ca="1">ROUND(T9,3)</f>
        <v>31.614999999999998</v>
      </c>
      <c r="AF9" s="71">
        <f t="shared" ref="AF9" ca="1" si="8">ROUND(U9,3)</f>
        <v>33.235999999999997</v>
      </c>
      <c r="AG9" s="71">
        <f t="shared" ref="AG9" ca="1" si="9">ROUND(V9,3)</f>
        <v>34.956000000000003</v>
      </c>
      <c r="AH9" s="71">
        <f t="shared" ref="AH9" ca="1" si="10">ROUND(W9,3)</f>
        <v>36.761000000000003</v>
      </c>
      <c r="AI9" s="71">
        <f t="shared" ref="AI9" ca="1" si="11">ROUND(X9,3)</f>
        <v>38.664000000000001</v>
      </c>
      <c r="AJ9" s="71">
        <f t="shared" ref="AJ9" ca="1" si="12">ROUND(Y9,3)</f>
        <v>40.665999999999997</v>
      </c>
      <c r="AK9" s="71">
        <f t="shared" ref="AK9" ca="1" si="13">ROUND(Z9,3)</f>
        <v>42.64</v>
      </c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52"/>
      <c r="Q10" s="53"/>
      <c r="R10" s="52"/>
      <c r="S10" s="53"/>
      <c r="T10" s="52"/>
      <c r="U10" s="52"/>
      <c r="V10" s="52"/>
      <c r="W10" s="52"/>
      <c r="X10" s="52"/>
      <c r="Y10" s="52"/>
      <c r="Z10" s="5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A11" s="27"/>
      <c r="B11" s="27"/>
      <c r="H11" s="44"/>
      <c r="I11" s="44"/>
      <c r="J11" s="44"/>
      <c r="K11" s="44"/>
      <c r="L11" s="44"/>
      <c r="P11" s="52"/>
      <c r="Q11" s="53"/>
      <c r="R11" s="52"/>
      <c r="S11" s="53"/>
      <c r="T11" s="52"/>
      <c r="U11" s="52"/>
      <c r="V11" s="52"/>
      <c r="W11" s="52"/>
      <c r="X11" s="52"/>
      <c r="Y11" s="52"/>
      <c r="Z11" s="52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C12" s="27" t="s">
        <v>25</v>
      </c>
      <c r="P12" s="52"/>
      <c r="Q12" s="53"/>
      <c r="R12" s="52"/>
      <c r="S12" s="53"/>
      <c r="T12" s="52"/>
      <c r="U12" s="52"/>
      <c r="V12" s="52"/>
      <c r="W12" s="52"/>
      <c r="X12" s="52"/>
      <c r="Y12" s="52"/>
      <c r="Z12" s="5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A13" s="28" t="s">
        <v>26</v>
      </c>
      <c r="B13" s="28"/>
      <c r="D13" s="22"/>
      <c r="E13" s="29"/>
      <c r="F13" s="22"/>
      <c r="G13" s="30"/>
      <c r="H13" s="31"/>
      <c r="I13" s="31"/>
      <c r="J13" s="31"/>
      <c r="K13" s="31"/>
      <c r="L13" s="31"/>
      <c r="P13" s="52"/>
      <c r="Q13" s="59" t="s">
        <v>67</v>
      </c>
      <c r="R13" s="52"/>
      <c r="S13" s="53"/>
      <c r="T13" s="52"/>
      <c r="U13" s="52"/>
      <c r="V13" s="52"/>
      <c r="W13" s="52"/>
      <c r="X13" s="52"/>
      <c r="Y13" s="52"/>
      <c r="Z13" s="52"/>
      <c r="AA13" s="67"/>
      <c r="AB13" s="74" t="str">
        <f>Q13</f>
        <v>Longevity</v>
      </c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ca="1">T14</f>
        <v>0.4147631849444624</v>
      </c>
      <c r="C14" s="29" t="s">
        <v>27</v>
      </c>
      <c r="E14" s="22"/>
      <c r="I14" s="32"/>
      <c r="P14" s="52" t="s">
        <v>85</v>
      </c>
      <c r="Q14" s="56" t="s">
        <v>68</v>
      </c>
      <c r="R14" s="52"/>
      <c r="S14" s="53"/>
      <c r="T14" s="56" cm="1">
        <f t="array" aca="1" ref="T14" ca="1">IF($P14="Y",VLOOKUP($Q14,INDIRECT($Q$2),T$6,0)*INDIRECT($P$1),VLOOKUP($Q14,INDIRECT($Q$2),T$6,0))</f>
        <v>0.4147631849444624</v>
      </c>
      <c r="U14" s="52"/>
      <c r="V14" s="52"/>
      <c r="W14" s="52"/>
      <c r="X14" s="52"/>
      <c r="Y14" s="52"/>
      <c r="Z14" s="52"/>
      <c r="AA14" s="67" t="str">
        <f>P14</f>
        <v>Y</v>
      </c>
      <c r="AB14" s="70" t="str">
        <f>Q14</f>
        <v>10th Year</v>
      </c>
      <c r="AC14" s="67"/>
      <c r="AD14" s="67"/>
      <c r="AE14" s="70">
        <f ca="1">ROUND(T14,3)</f>
        <v>0.41499999999999998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ref="B15:B17" ca="1" si="14">T15</f>
        <v>0.55301757992594991</v>
      </c>
      <c r="C15" s="29" t="s">
        <v>28</v>
      </c>
      <c r="E15" s="22"/>
      <c r="I15" s="32"/>
      <c r="P15" s="52" t="s">
        <v>85</v>
      </c>
      <c r="Q15" s="56" t="s">
        <v>69</v>
      </c>
      <c r="R15" s="52"/>
      <c r="S15" s="53"/>
      <c r="T15" s="56" cm="1">
        <f t="array" aca="1" ref="T15" ca="1">IF($P15="Y",VLOOKUP($Q15,INDIRECT($Q$2),T$6,0)*INDIRECT($P$1),VLOOKUP($Q15,INDIRECT($Q$2),T$6,0))</f>
        <v>0.55301757992594991</v>
      </c>
      <c r="U15" s="52"/>
      <c r="V15" s="52"/>
      <c r="W15" s="52"/>
      <c r="X15" s="52"/>
      <c r="Y15" s="52"/>
      <c r="Z15" s="52"/>
      <c r="AA15" s="67" t="str">
        <f>P15</f>
        <v>Y</v>
      </c>
      <c r="AB15" s="70" t="str">
        <f>Q15</f>
        <v>15th Year</v>
      </c>
      <c r="AC15" s="67"/>
      <c r="AD15" s="67"/>
      <c r="AE15" s="70">
        <f ca="1">ROUND(T15,3)</f>
        <v>0.55300000000000005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14"/>
        <v>0.69127197490743708</v>
      </c>
      <c r="C16" s="29" t="s">
        <v>29</v>
      </c>
      <c r="E16" s="22"/>
      <c r="I16" s="32"/>
      <c r="P16" s="52" t="s">
        <v>85</v>
      </c>
      <c r="Q16" s="56" t="s">
        <v>70</v>
      </c>
      <c r="R16" s="52"/>
      <c r="S16" s="53"/>
      <c r="T16" s="56" cm="1">
        <f t="array" aca="1" ref="T16" ca="1">IF($P16="Y",VLOOKUP($Q16,INDIRECT($Q$2),T$6,0)*INDIRECT($P$1),VLOOKUP($Q16,INDIRECT($Q$2),T$6,0))</f>
        <v>0.69127197490743708</v>
      </c>
      <c r="U16" s="52"/>
      <c r="V16" s="52"/>
      <c r="W16" s="52"/>
      <c r="X16" s="52"/>
      <c r="Y16" s="52"/>
      <c r="Z16" s="52"/>
      <c r="AA16" s="67" t="str">
        <f>P16</f>
        <v>Y</v>
      </c>
      <c r="AB16" s="70" t="str">
        <f>Q16</f>
        <v>20th Year</v>
      </c>
      <c r="AC16" s="67"/>
      <c r="AD16" s="67"/>
      <c r="AE16" s="70">
        <f ca="1">ROUND(T16,3)</f>
        <v>0.69099999999999995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>
        <f t="shared" ca="1" si="14"/>
        <v>0.82952636988892481</v>
      </c>
      <c r="C17" s="29" t="s">
        <v>30</v>
      </c>
      <c r="E17" s="22"/>
      <c r="P17" s="52" t="s">
        <v>85</v>
      </c>
      <c r="Q17" s="56" t="s">
        <v>71</v>
      </c>
      <c r="R17" s="52"/>
      <c r="S17" s="53"/>
      <c r="T17" s="56" cm="1">
        <f t="array" aca="1" ref="T17" ca="1">IF($P17="Y",VLOOKUP($Q17,INDIRECT($Q$2),T$6,0)*INDIRECT($P$1),VLOOKUP($Q17,INDIRECT($Q$2),T$6,0))</f>
        <v>0.82952636988892481</v>
      </c>
      <c r="U17" s="52"/>
      <c r="V17" s="52"/>
      <c r="W17" s="52"/>
      <c r="X17" s="52"/>
      <c r="Y17" s="52"/>
      <c r="Z17" s="52"/>
      <c r="AA17" s="67" t="str">
        <f>P17</f>
        <v>Y</v>
      </c>
      <c r="AB17" s="70" t="str">
        <f>Q17</f>
        <v>25th Year</v>
      </c>
      <c r="AC17" s="67"/>
      <c r="AD17" s="67"/>
      <c r="AE17" s="70">
        <f ca="1">ROUND(T17,3)</f>
        <v>0.83</v>
      </c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B18" s="32"/>
      <c r="C18" s="29"/>
      <c r="E18" s="22"/>
      <c r="P18" s="52"/>
      <c r="Q18" s="60"/>
      <c r="R18" s="52"/>
      <c r="S18" s="53"/>
      <c r="T18" s="52"/>
      <c r="U18" s="52"/>
      <c r="V18" s="52"/>
      <c r="W18" s="52"/>
      <c r="X18" s="52"/>
      <c r="Y18" s="52"/>
      <c r="Z18" s="52"/>
      <c r="AA18" s="67"/>
      <c r="AB18" s="70"/>
      <c r="AC18" s="67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P19" s="52"/>
      <c r="Q19" s="53"/>
      <c r="R19" s="52"/>
      <c r="S19" s="53"/>
      <c r="T19" s="52"/>
      <c r="U19" s="52"/>
      <c r="V19" s="52"/>
      <c r="W19" s="52"/>
      <c r="X19" s="52"/>
      <c r="Y19" s="52"/>
      <c r="Z19" s="52"/>
      <c r="AA19" s="67"/>
      <c r="AB19" s="70"/>
      <c r="AC19" s="67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 t="s">
        <v>36</v>
      </c>
      <c r="B20" s="28"/>
      <c r="D20" s="33"/>
      <c r="E20" s="27"/>
      <c r="F20" s="33"/>
      <c r="G20" s="27"/>
      <c r="H20" s="27"/>
      <c r="I20" s="27"/>
      <c r="J20" s="27"/>
      <c r="K20" s="27"/>
      <c r="P20" s="52"/>
      <c r="Q20" s="61"/>
      <c r="R20" s="52"/>
      <c r="S20" s="53"/>
      <c r="T20" s="52"/>
      <c r="U20" s="52"/>
      <c r="V20" s="52"/>
      <c r="W20" s="52"/>
      <c r="X20" s="52"/>
      <c r="Y20" s="52"/>
      <c r="Z20" s="52"/>
      <c r="AA20" s="67"/>
      <c r="AB20" s="70"/>
      <c r="AC20" s="67"/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">
        <v>37</v>
      </c>
      <c r="D21" s="22"/>
      <c r="F21" s="22"/>
      <c r="P21" s="52"/>
      <c r="Q21" s="62" t="s">
        <v>78</v>
      </c>
      <c r="R21" s="52"/>
      <c r="S21" s="53"/>
      <c r="T21" s="52"/>
      <c r="U21" s="52"/>
      <c r="V21" s="52"/>
      <c r="W21" s="52"/>
      <c r="X21" s="52"/>
      <c r="Y21" s="52"/>
      <c r="Z21" s="52"/>
      <c r="AA21" s="67"/>
      <c r="AB21" s="73" t="str">
        <f>Q21</f>
        <v>Shift Differentials</v>
      </c>
      <c r="AC21" s="67"/>
      <c r="AD21" s="67"/>
      <c r="AE21" s="70"/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tr">
        <f ca="1">"shall be paid an additional "&amp;TEXT(T22,"$0.000")&amp;" per hour for all hours worked on that shift.  In addition"</f>
        <v>shall be paid an additional $0.546 per hour for all hours worked on that shift.  In addition</v>
      </c>
      <c r="D22" s="34"/>
      <c r="F22" s="29"/>
      <c r="P22" s="52" t="s">
        <v>85</v>
      </c>
      <c r="Q22" s="52" t="s">
        <v>75</v>
      </c>
      <c r="R22" s="52"/>
      <c r="S22" s="53"/>
      <c r="T22" s="56" cm="1">
        <f t="array" aca="1" ref="T22" ca="1">IF($P22="Y",VLOOKUP($Q22,INDIRECT($Q$2),T$6,0)*INDIRECT($P$1),VLOOKUP($Q22,INDIRECT($Q$2),T$6,0))</f>
        <v>0.54598879999999983</v>
      </c>
      <c r="U22" s="52"/>
      <c r="V22" s="52"/>
      <c r="W22" s="52"/>
      <c r="X22" s="52"/>
      <c r="Y22" s="52"/>
      <c r="Z22" s="52"/>
      <c r="AA22" s="67" t="str">
        <f>P22</f>
        <v>Y</v>
      </c>
      <c r="AB22" s="70" t="str">
        <f>Q22</f>
        <v>41F</v>
      </c>
      <c r="AC22" s="67"/>
      <c r="AD22" s="67"/>
      <c r="AE22" s="70">
        <f ca="1">ROUND(T22,3)</f>
        <v>0.54600000000000004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">
        <v>40</v>
      </c>
      <c r="D23" s="22"/>
      <c r="F23" s="22"/>
      <c r="P23" s="52" t="s">
        <v>85</v>
      </c>
      <c r="Q23" s="52" t="s">
        <v>77</v>
      </c>
      <c r="R23" s="52"/>
      <c r="S23" s="53"/>
      <c r="T23" s="56">
        <f ca="1">ROUND(T22*2.5,3)</f>
        <v>1.365</v>
      </c>
      <c r="U23" s="52"/>
      <c r="V23" s="52"/>
      <c r="W23" s="52"/>
      <c r="X23" s="52"/>
      <c r="Y23" s="52"/>
      <c r="Z23" s="52"/>
      <c r="AA23" s="67" t="str">
        <f>P23</f>
        <v>Y</v>
      </c>
      <c r="AB23" s="70" t="str">
        <f>Q23</f>
        <v>41G</v>
      </c>
      <c r="AC23" s="67"/>
      <c r="AD23" s="67"/>
      <c r="AE23" s="70">
        <f ca="1">ROUND(T23,3)</f>
        <v>1.365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 t="str">
        <f ca="1">"adjacent to such a shift, the "&amp;TEXT(T22,"$0.000")&amp;" per hour differential shall also be applied to those overtime hours."</f>
        <v>adjacent to such a shift, the $0.546 per hour differential shall also be applied to those overtime hours.</v>
      </c>
      <c r="D24" s="34"/>
      <c r="F24" s="29"/>
      <c r="P24" s="52" t="s">
        <v>85</v>
      </c>
      <c r="Q24" s="52" t="s">
        <v>76</v>
      </c>
      <c r="R24" s="52"/>
      <c r="S24" s="53"/>
      <c r="T24" s="56">
        <f ca="1">ROUND(T22*1.5,3)</f>
        <v>0.81899999999999995</v>
      </c>
      <c r="U24" s="52"/>
      <c r="V24" s="52"/>
      <c r="W24" s="52"/>
      <c r="X24" s="52"/>
      <c r="Y24" s="52"/>
      <c r="Z24" s="52"/>
      <c r="AA24" s="67" t="str">
        <f>P24</f>
        <v>Y</v>
      </c>
      <c r="AB24" s="70" t="str">
        <f>Q24</f>
        <v>41H</v>
      </c>
      <c r="AC24" s="67"/>
      <c r="AD24" s="67"/>
      <c r="AE24" s="70">
        <f ca="1">ROUND(T24,3)</f>
        <v>0.81899999999999995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/>
      <c r="D25" s="22"/>
      <c r="F25" s="22"/>
      <c r="P25" s="52"/>
      <c r="Q25" s="52"/>
      <c r="R25" s="52"/>
      <c r="S25" s="53"/>
      <c r="T25" s="53"/>
      <c r="U25" s="52"/>
      <c r="V25" s="52"/>
      <c r="W25" s="52"/>
      <c r="X25" s="52"/>
      <c r="Y25" s="52"/>
      <c r="Z25" s="52"/>
      <c r="AA25" s="67"/>
      <c r="AB25" s="70"/>
      <c r="AC25" s="67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">
        <v>44</v>
      </c>
      <c r="D26" s="22"/>
      <c r="F26" s="22"/>
      <c r="P26" s="52"/>
      <c r="Q26" s="52"/>
      <c r="R26" s="52"/>
      <c r="S26" s="53"/>
      <c r="T26" s="56"/>
      <c r="U26" s="52"/>
      <c r="V26" s="52"/>
      <c r="W26" s="52"/>
      <c r="X26" s="52"/>
      <c r="Y26" s="52"/>
      <c r="Z26" s="52"/>
      <c r="AA26" s="67"/>
      <c r="AB26" s="70"/>
      <c r="AC26" s="67"/>
      <c r="AD26" s="67"/>
      <c r="AE26" s="70"/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tr">
        <f ca="1">"shall be paid an additional "&amp;TEXT(T27,"$0.000")&amp;" per hour for all hours worked on that shift.  In addition,"</f>
        <v>shall be paid an additional $1.298 per hour for all hours worked on that shift.  In addition,</v>
      </c>
      <c r="D27" s="34"/>
      <c r="F27" s="29"/>
      <c r="P27" s="52" t="s">
        <v>85</v>
      </c>
      <c r="Q27" s="52" t="s">
        <v>72</v>
      </c>
      <c r="R27" s="52"/>
      <c r="S27" s="53"/>
      <c r="T27" s="56" cm="1">
        <f t="array" aca="1" ref="T27" ca="1">IF($P27="Y",VLOOKUP($Q27,INDIRECT($Q$2),T$6,0)*INDIRECT($P$1),VLOOKUP($Q27,INDIRECT($Q$2),T$6,0))</f>
        <v>1.2977897843749997</v>
      </c>
      <c r="U27" s="52"/>
      <c r="V27" s="52"/>
      <c r="W27" s="52"/>
      <c r="X27" s="52"/>
      <c r="Y27" s="52"/>
      <c r="Z27" s="52"/>
      <c r="AA27" s="67" t="str">
        <f t="shared" ref="AA27:AB29" si="15">P27</f>
        <v>Y</v>
      </c>
      <c r="AB27" s="70" t="str">
        <f t="shared" si="15"/>
        <v>97F</v>
      </c>
      <c r="AC27" s="67"/>
      <c r="AD27" s="67"/>
      <c r="AE27" s="70">
        <f ca="1">ROUND(T27,3)</f>
        <v>1.298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">
        <v>40</v>
      </c>
      <c r="D28" s="22"/>
      <c r="F28" s="22"/>
      <c r="P28" s="52" t="s">
        <v>85</v>
      </c>
      <c r="Q28" s="52" t="s">
        <v>74</v>
      </c>
      <c r="R28" s="52"/>
      <c r="S28" s="53"/>
      <c r="T28" s="56">
        <f ca="1">ROUND(T27*2.5,3)</f>
        <v>3.2440000000000002</v>
      </c>
      <c r="U28" s="52"/>
      <c r="V28" s="52"/>
      <c r="W28" s="52"/>
      <c r="X28" s="52"/>
      <c r="Y28" s="52"/>
      <c r="Z28" s="52"/>
      <c r="AA28" s="67" t="str">
        <f t="shared" si="15"/>
        <v>Y</v>
      </c>
      <c r="AB28" s="70" t="str">
        <f t="shared" si="15"/>
        <v>97G</v>
      </c>
      <c r="AC28" s="67"/>
      <c r="AD28" s="67"/>
      <c r="AE28" s="70">
        <f ca="1">ROUND(T28,3)</f>
        <v>3.2440000000000002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A29" s="28"/>
      <c r="B29" s="29" t="str">
        <f ca="1">"adjacent to such a shift, the "&amp;TEXT(T27,"$0.000")&amp;" per hour differential shall also be applied to those overtime hours."</f>
        <v>adjacent to such a shift, the $1.298 per hour differential shall also be applied to those overtime hours.</v>
      </c>
      <c r="D29" s="34"/>
      <c r="F29" s="29"/>
      <c r="P29" s="52" t="s">
        <v>85</v>
      </c>
      <c r="Q29" s="52" t="s">
        <v>73</v>
      </c>
      <c r="R29" s="52"/>
      <c r="S29" s="53"/>
      <c r="T29" s="56">
        <f ca="1">ROUND(T27*1.5,3)</f>
        <v>1.9470000000000001</v>
      </c>
      <c r="U29" s="52"/>
      <c r="V29" s="52"/>
      <c r="W29" s="52"/>
      <c r="X29" s="52"/>
      <c r="Y29" s="52"/>
      <c r="Z29" s="52"/>
      <c r="AA29" s="67" t="str">
        <f t="shared" si="15"/>
        <v>Y</v>
      </c>
      <c r="AB29" s="70" t="str">
        <f t="shared" si="15"/>
        <v>97H</v>
      </c>
      <c r="AC29" s="67"/>
      <c r="AD29" s="67"/>
      <c r="AE29" s="70">
        <f ca="1">ROUND(T29,3)</f>
        <v>1.9470000000000001</v>
      </c>
      <c r="AF29" s="67"/>
      <c r="AG29" s="67"/>
      <c r="AH29" s="67"/>
      <c r="AI29" s="67"/>
      <c r="AJ29" s="67"/>
      <c r="AK29" s="67"/>
    </row>
    <row r="30" spans="1:37" s="23" customFormat="1" ht="14.4" x14ac:dyDescent="0.55000000000000004">
      <c r="P30" s="52"/>
      <c r="Q30" s="53"/>
      <c r="R30" s="52"/>
      <c r="S30" s="53"/>
      <c r="T30" s="53"/>
      <c r="U30" s="52"/>
      <c r="V30" s="52"/>
      <c r="W30" s="52"/>
      <c r="X30" s="52"/>
      <c r="Y30" s="52"/>
      <c r="Z30" s="5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2" spans="1:37" x14ac:dyDescent="0.45">
      <c r="D32" s="21"/>
    </row>
  </sheetData>
  <sheetProtection sort="0" autoFilter="0"/>
  <pageMargins left="0.25" right="0.25" top="1" bottom="1" header="0.5" footer="0.5"/>
  <pageSetup scale="3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815D-DB23-4B6A-9287-CB74ACD369FE}">
  <sheetPr codeName="Sheet9">
    <pageSetUpPr fitToPage="1"/>
  </sheetPr>
  <dimension ref="A1:AK34"/>
  <sheetViews>
    <sheetView showGridLines="0" workbookViewId="0">
      <selection activeCell="C18" sqref="C18"/>
    </sheetView>
  </sheetViews>
  <sheetFormatPr defaultRowHeight="11.7" x14ac:dyDescent="0.45"/>
  <cols>
    <col min="1" max="1" width="14.88671875" style="1" customWidth="1"/>
    <col min="2" max="2" width="8.44140625" style="1" customWidth="1"/>
    <col min="3" max="3" width="41.88671875" style="1" customWidth="1"/>
    <col min="4" max="4" width="10.88671875" style="1" customWidth="1"/>
    <col min="5" max="5" width="6.5546875" style="1" bestFit="1" customWidth="1"/>
    <col min="6" max="6" width="7.109375" style="1" customWidth="1"/>
    <col min="7" max="7" width="5.44140625" style="1" customWidth="1"/>
    <col min="8" max="13" width="10.38671875" style="1" customWidth="1"/>
    <col min="14" max="14" width="7.5546875" style="1" bestFit="1" customWidth="1"/>
    <col min="15" max="15" width="10.38671875" style="1" customWidth="1"/>
    <col min="16" max="16" width="14" style="92" bestFit="1" customWidth="1"/>
    <col min="17" max="17" width="16.88671875" style="93" bestFit="1" customWidth="1"/>
    <col min="18" max="18" width="7.38671875" style="92" bestFit="1" customWidth="1"/>
    <col min="19" max="19" width="14" style="93" bestFit="1" customWidth="1"/>
    <col min="20" max="26" width="7.5546875" style="92" bestFit="1" customWidth="1"/>
    <col min="27" max="27" width="12" style="66" bestFit="1" customWidth="1"/>
    <col min="28" max="28" width="16.88671875" style="66" bestFit="1" customWidth="1"/>
    <col min="29" max="29" width="7.38671875" style="104" bestFit="1" customWidth="1"/>
    <col min="30" max="30" width="14" style="66" bestFit="1" customWidth="1"/>
    <col min="31" max="37" width="7.5546875" style="66" bestFit="1" customWidth="1"/>
    <col min="38" max="257" width="9.109375" style="1"/>
    <col min="258" max="258" width="14.88671875" style="1" customWidth="1"/>
    <col min="259" max="259" width="23.5546875" style="1" customWidth="1"/>
    <col min="260" max="260" width="10.88671875" style="1" customWidth="1"/>
    <col min="261" max="261" width="5.44140625" style="1" customWidth="1"/>
    <col min="262" max="262" width="2.109375" style="1" bestFit="1" customWidth="1"/>
    <col min="263" max="263" width="5.44140625" style="1" customWidth="1"/>
    <col min="264" max="264" width="7.44140625" style="1" customWidth="1"/>
    <col min="265" max="265" width="8.5546875" style="1" customWidth="1"/>
    <col min="266" max="270" width="7.44140625" style="1" customWidth="1"/>
    <col min="271" max="513" width="9.109375" style="1"/>
    <col min="514" max="514" width="14.88671875" style="1" customWidth="1"/>
    <col min="515" max="515" width="23.5546875" style="1" customWidth="1"/>
    <col min="516" max="516" width="10.88671875" style="1" customWidth="1"/>
    <col min="517" max="517" width="5.44140625" style="1" customWidth="1"/>
    <col min="518" max="518" width="2.109375" style="1" bestFit="1" customWidth="1"/>
    <col min="519" max="519" width="5.44140625" style="1" customWidth="1"/>
    <col min="520" max="520" width="7.44140625" style="1" customWidth="1"/>
    <col min="521" max="521" width="8.5546875" style="1" customWidth="1"/>
    <col min="522" max="526" width="7.44140625" style="1" customWidth="1"/>
    <col min="527" max="769" width="9.109375" style="1"/>
    <col min="770" max="770" width="14.88671875" style="1" customWidth="1"/>
    <col min="771" max="771" width="23.5546875" style="1" customWidth="1"/>
    <col min="772" max="772" width="10.88671875" style="1" customWidth="1"/>
    <col min="773" max="773" width="5.44140625" style="1" customWidth="1"/>
    <col min="774" max="774" width="2.109375" style="1" bestFit="1" customWidth="1"/>
    <col min="775" max="775" width="5.44140625" style="1" customWidth="1"/>
    <col min="776" max="776" width="7.44140625" style="1" customWidth="1"/>
    <col min="777" max="777" width="8.5546875" style="1" customWidth="1"/>
    <col min="778" max="782" width="7.44140625" style="1" customWidth="1"/>
    <col min="783" max="1025" width="9.109375" style="1"/>
    <col min="1026" max="1026" width="14.88671875" style="1" customWidth="1"/>
    <col min="1027" max="1027" width="23.5546875" style="1" customWidth="1"/>
    <col min="1028" max="1028" width="10.88671875" style="1" customWidth="1"/>
    <col min="1029" max="1029" width="5.44140625" style="1" customWidth="1"/>
    <col min="1030" max="1030" width="2.109375" style="1" bestFit="1" customWidth="1"/>
    <col min="1031" max="1031" width="5.44140625" style="1" customWidth="1"/>
    <col min="1032" max="1032" width="7.44140625" style="1" customWidth="1"/>
    <col min="1033" max="1033" width="8.5546875" style="1" customWidth="1"/>
    <col min="1034" max="1038" width="7.44140625" style="1" customWidth="1"/>
    <col min="1039" max="1281" width="9.109375" style="1"/>
    <col min="1282" max="1282" width="14.88671875" style="1" customWidth="1"/>
    <col min="1283" max="1283" width="23.5546875" style="1" customWidth="1"/>
    <col min="1284" max="1284" width="10.88671875" style="1" customWidth="1"/>
    <col min="1285" max="1285" width="5.44140625" style="1" customWidth="1"/>
    <col min="1286" max="1286" width="2.109375" style="1" bestFit="1" customWidth="1"/>
    <col min="1287" max="1287" width="5.44140625" style="1" customWidth="1"/>
    <col min="1288" max="1288" width="7.44140625" style="1" customWidth="1"/>
    <col min="1289" max="1289" width="8.5546875" style="1" customWidth="1"/>
    <col min="1290" max="1294" width="7.44140625" style="1" customWidth="1"/>
    <col min="1295" max="1537" width="9.109375" style="1"/>
    <col min="1538" max="1538" width="14.88671875" style="1" customWidth="1"/>
    <col min="1539" max="1539" width="23.5546875" style="1" customWidth="1"/>
    <col min="1540" max="1540" width="10.88671875" style="1" customWidth="1"/>
    <col min="1541" max="1541" width="5.44140625" style="1" customWidth="1"/>
    <col min="1542" max="1542" width="2.109375" style="1" bestFit="1" customWidth="1"/>
    <col min="1543" max="1543" width="5.44140625" style="1" customWidth="1"/>
    <col min="1544" max="1544" width="7.44140625" style="1" customWidth="1"/>
    <col min="1545" max="1545" width="8.5546875" style="1" customWidth="1"/>
    <col min="1546" max="1550" width="7.44140625" style="1" customWidth="1"/>
    <col min="1551" max="1793" width="9.109375" style="1"/>
    <col min="1794" max="1794" width="14.88671875" style="1" customWidth="1"/>
    <col min="1795" max="1795" width="23.5546875" style="1" customWidth="1"/>
    <col min="1796" max="1796" width="10.88671875" style="1" customWidth="1"/>
    <col min="1797" max="1797" width="5.44140625" style="1" customWidth="1"/>
    <col min="1798" max="1798" width="2.109375" style="1" bestFit="1" customWidth="1"/>
    <col min="1799" max="1799" width="5.44140625" style="1" customWidth="1"/>
    <col min="1800" max="1800" width="7.44140625" style="1" customWidth="1"/>
    <col min="1801" max="1801" width="8.5546875" style="1" customWidth="1"/>
    <col min="1802" max="1806" width="7.44140625" style="1" customWidth="1"/>
    <col min="1807" max="2049" width="9.109375" style="1"/>
    <col min="2050" max="2050" width="14.88671875" style="1" customWidth="1"/>
    <col min="2051" max="2051" width="23.5546875" style="1" customWidth="1"/>
    <col min="2052" max="2052" width="10.88671875" style="1" customWidth="1"/>
    <col min="2053" max="2053" width="5.44140625" style="1" customWidth="1"/>
    <col min="2054" max="2054" width="2.109375" style="1" bestFit="1" customWidth="1"/>
    <col min="2055" max="2055" width="5.44140625" style="1" customWidth="1"/>
    <col min="2056" max="2056" width="7.44140625" style="1" customWidth="1"/>
    <col min="2057" max="2057" width="8.5546875" style="1" customWidth="1"/>
    <col min="2058" max="2062" width="7.44140625" style="1" customWidth="1"/>
    <col min="2063" max="2305" width="9.109375" style="1"/>
    <col min="2306" max="2306" width="14.88671875" style="1" customWidth="1"/>
    <col min="2307" max="2307" width="23.5546875" style="1" customWidth="1"/>
    <col min="2308" max="2308" width="10.88671875" style="1" customWidth="1"/>
    <col min="2309" max="2309" width="5.44140625" style="1" customWidth="1"/>
    <col min="2310" max="2310" width="2.109375" style="1" bestFit="1" customWidth="1"/>
    <col min="2311" max="2311" width="5.44140625" style="1" customWidth="1"/>
    <col min="2312" max="2312" width="7.44140625" style="1" customWidth="1"/>
    <col min="2313" max="2313" width="8.5546875" style="1" customWidth="1"/>
    <col min="2314" max="2318" width="7.44140625" style="1" customWidth="1"/>
    <col min="2319" max="2561" width="9.109375" style="1"/>
    <col min="2562" max="2562" width="14.88671875" style="1" customWidth="1"/>
    <col min="2563" max="2563" width="23.5546875" style="1" customWidth="1"/>
    <col min="2564" max="2564" width="10.88671875" style="1" customWidth="1"/>
    <col min="2565" max="2565" width="5.44140625" style="1" customWidth="1"/>
    <col min="2566" max="2566" width="2.109375" style="1" bestFit="1" customWidth="1"/>
    <col min="2567" max="2567" width="5.44140625" style="1" customWidth="1"/>
    <col min="2568" max="2568" width="7.44140625" style="1" customWidth="1"/>
    <col min="2569" max="2569" width="8.5546875" style="1" customWidth="1"/>
    <col min="2570" max="2574" width="7.44140625" style="1" customWidth="1"/>
    <col min="2575" max="2817" width="9.109375" style="1"/>
    <col min="2818" max="2818" width="14.88671875" style="1" customWidth="1"/>
    <col min="2819" max="2819" width="23.5546875" style="1" customWidth="1"/>
    <col min="2820" max="2820" width="10.88671875" style="1" customWidth="1"/>
    <col min="2821" max="2821" width="5.44140625" style="1" customWidth="1"/>
    <col min="2822" max="2822" width="2.109375" style="1" bestFit="1" customWidth="1"/>
    <col min="2823" max="2823" width="5.44140625" style="1" customWidth="1"/>
    <col min="2824" max="2824" width="7.44140625" style="1" customWidth="1"/>
    <col min="2825" max="2825" width="8.5546875" style="1" customWidth="1"/>
    <col min="2826" max="2830" width="7.44140625" style="1" customWidth="1"/>
    <col min="2831" max="3073" width="9.109375" style="1"/>
    <col min="3074" max="3074" width="14.88671875" style="1" customWidth="1"/>
    <col min="3075" max="3075" width="23.5546875" style="1" customWidth="1"/>
    <col min="3076" max="3076" width="10.88671875" style="1" customWidth="1"/>
    <col min="3077" max="3077" width="5.44140625" style="1" customWidth="1"/>
    <col min="3078" max="3078" width="2.109375" style="1" bestFit="1" customWidth="1"/>
    <col min="3079" max="3079" width="5.44140625" style="1" customWidth="1"/>
    <col min="3080" max="3080" width="7.44140625" style="1" customWidth="1"/>
    <col min="3081" max="3081" width="8.5546875" style="1" customWidth="1"/>
    <col min="3082" max="3086" width="7.44140625" style="1" customWidth="1"/>
    <col min="3087" max="3329" width="9.109375" style="1"/>
    <col min="3330" max="3330" width="14.88671875" style="1" customWidth="1"/>
    <col min="3331" max="3331" width="23.5546875" style="1" customWidth="1"/>
    <col min="3332" max="3332" width="10.88671875" style="1" customWidth="1"/>
    <col min="3333" max="3333" width="5.44140625" style="1" customWidth="1"/>
    <col min="3334" max="3334" width="2.109375" style="1" bestFit="1" customWidth="1"/>
    <col min="3335" max="3335" width="5.44140625" style="1" customWidth="1"/>
    <col min="3336" max="3336" width="7.44140625" style="1" customWidth="1"/>
    <col min="3337" max="3337" width="8.5546875" style="1" customWidth="1"/>
    <col min="3338" max="3342" width="7.44140625" style="1" customWidth="1"/>
    <col min="3343" max="3585" width="9.109375" style="1"/>
    <col min="3586" max="3586" width="14.88671875" style="1" customWidth="1"/>
    <col min="3587" max="3587" width="23.5546875" style="1" customWidth="1"/>
    <col min="3588" max="3588" width="10.88671875" style="1" customWidth="1"/>
    <col min="3589" max="3589" width="5.44140625" style="1" customWidth="1"/>
    <col min="3590" max="3590" width="2.109375" style="1" bestFit="1" customWidth="1"/>
    <col min="3591" max="3591" width="5.44140625" style="1" customWidth="1"/>
    <col min="3592" max="3592" width="7.44140625" style="1" customWidth="1"/>
    <col min="3593" max="3593" width="8.5546875" style="1" customWidth="1"/>
    <col min="3594" max="3598" width="7.44140625" style="1" customWidth="1"/>
    <col min="3599" max="3841" width="9.109375" style="1"/>
    <col min="3842" max="3842" width="14.88671875" style="1" customWidth="1"/>
    <col min="3843" max="3843" width="23.5546875" style="1" customWidth="1"/>
    <col min="3844" max="3844" width="10.88671875" style="1" customWidth="1"/>
    <col min="3845" max="3845" width="5.44140625" style="1" customWidth="1"/>
    <col min="3846" max="3846" width="2.109375" style="1" bestFit="1" customWidth="1"/>
    <col min="3847" max="3847" width="5.44140625" style="1" customWidth="1"/>
    <col min="3848" max="3848" width="7.44140625" style="1" customWidth="1"/>
    <col min="3849" max="3849" width="8.5546875" style="1" customWidth="1"/>
    <col min="3850" max="3854" width="7.44140625" style="1" customWidth="1"/>
    <col min="3855" max="4097" width="9.109375" style="1"/>
    <col min="4098" max="4098" width="14.88671875" style="1" customWidth="1"/>
    <col min="4099" max="4099" width="23.5546875" style="1" customWidth="1"/>
    <col min="4100" max="4100" width="10.88671875" style="1" customWidth="1"/>
    <col min="4101" max="4101" width="5.44140625" style="1" customWidth="1"/>
    <col min="4102" max="4102" width="2.109375" style="1" bestFit="1" customWidth="1"/>
    <col min="4103" max="4103" width="5.44140625" style="1" customWidth="1"/>
    <col min="4104" max="4104" width="7.44140625" style="1" customWidth="1"/>
    <col min="4105" max="4105" width="8.5546875" style="1" customWidth="1"/>
    <col min="4106" max="4110" width="7.44140625" style="1" customWidth="1"/>
    <col min="4111" max="4353" width="9.109375" style="1"/>
    <col min="4354" max="4354" width="14.88671875" style="1" customWidth="1"/>
    <col min="4355" max="4355" width="23.5546875" style="1" customWidth="1"/>
    <col min="4356" max="4356" width="10.88671875" style="1" customWidth="1"/>
    <col min="4357" max="4357" width="5.44140625" style="1" customWidth="1"/>
    <col min="4358" max="4358" width="2.109375" style="1" bestFit="1" customWidth="1"/>
    <col min="4359" max="4359" width="5.44140625" style="1" customWidth="1"/>
    <col min="4360" max="4360" width="7.44140625" style="1" customWidth="1"/>
    <col min="4361" max="4361" width="8.5546875" style="1" customWidth="1"/>
    <col min="4362" max="4366" width="7.44140625" style="1" customWidth="1"/>
    <col min="4367" max="4609" width="9.109375" style="1"/>
    <col min="4610" max="4610" width="14.88671875" style="1" customWidth="1"/>
    <col min="4611" max="4611" width="23.5546875" style="1" customWidth="1"/>
    <col min="4612" max="4612" width="10.88671875" style="1" customWidth="1"/>
    <col min="4613" max="4613" width="5.44140625" style="1" customWidth="1"/>
    <col min="4614" max="4614" width="2.109375" style="1" bestFit="1" customWidth="1"/>
    <col min="4615" max="4615" width="5.44140625" style="1" customWidth="1"/>
    <col min="4616" max="4616" width="7.44140625" style="1" customWidth="1"/>
    <col min="4617" max="4617" width="8.5546875" style="1" customWidth="1"/>
    <col min="4618" max="4622" width="7.44140625" style="1" customWidth="1"/>
    <col min="4623" max="4865" width="9.109375" style="1"/>
    <col min="4866" max="4866" width="14.88671875" style="1" customWidth="1"/>
    <col min="4867" max="4867" width="23.5546875" style="1" customWidth="1"/>
    <col min="4868" max="4868" width="10.88671875" style="1" customWidth="1"/>
    <col min="4869" max="4869" width="5.44140625" style="1" customWidth="1"/>
    <col min="4870" max="4870" width="2.109375" style="1" bestFit="1" customWidth="1"/>
    <col min="4871" max="4871" width="5.44140625" style="1" customWidth="1"/>
    <col min="4872" max="4872" width="7.44140625" style="1" customWidth="1"/>
    <col min="4873" max="4873" width="8.5546875" style="1" customWidth="1"/>
    <col min="4874" max="4878" width="7.44140625" style="1" customWidth="1"/>
    <col min="4879" max="5121" width="9.109375" style="1"/>
    <col min="5122" max="5122" width="14.88671875" style="1" customWidth="1"/>
    <col min="5123" max="5123" width="23.5546875" style="1" customWidth="1"/>
    <col min="5124" max="5124" width="10.88671875" style="1" customWidth="1"/>
    <col min="5125" max="5125" width="5.44140625" style="1" customWidth="1"/>
    <col min="5126" max="5126" width="2.109375" style="1" bestFit="1" customWidth="1"/>
    <col min="5127" max="5127" width="5.44140625" style="1" customWidth="1"/>
    <col min="5128" max="5128" width="7.44140625" style="1" customWidth="1"/>
    <col min="5129" max="5129" width="8.5546875" style="1" customWidth="1"/>
    <col min="5130" max="5134" width="7.44140625" style="1" customWidth="1"/>
    <col min="5135" max="5377" width="9.109375" style="1"/>
    <col min="5378" max="5378" width="14.88671875" style="1" customWidth="1"/>
    <col min="5379" max="5379" width="23.5546875" style="1" customWidth="1"/>
    <col min="5380" max="5380" width="10.88671875" style="1" customWidth="1"/>
    <col min="5381" max="5381" width="5.44140625" style="1" customWidth="1"/>
    <col min="5382" max="5382" width="2.109375" style="1" bestFit="1" customWidth="1"/>
    <col min="5383" max="5383" width="5.44140625" style="1" customWidth="1"/>
    <col min="5384" max="5384" width="7.44140625" style="1" customWidth="1"/>
    <col min="5385" max="5385" width="8.5546875" style="1" customWidth="1"/>
    <col min="5386" max="5390" width="7.44140625" style="1" customWidth="1"/>
    <col min="5391" max="5633" width="9.109375" style="1"/>
    <col min="5634" max="5634" width="14.88671875" style="1" customWidth="1"/>
    <col min="5635" max="5635" width="23.5546875" style="1" customWidth="1"/>
    <col min="5636" max="5636" width="10.88671875" style="1" customWidth="1"/>
    <col min="5637" max="5637" width="5.44140625" style="1" customWidth="1"/>
    <col min="5638" max="5638" width="2.109375" style="1" bestFit="1" customWidth="1"/>
    <col min="5639" max="5639" width="5.44140625" style="1" customWidth="1"/>
    <col min="5640" max="5640" width="7.44140625" style="1" customWidth="1"/>
    <col min="5641" max="5641" width="8.5546875" style="1" customWidth="1"/>
    <col min="5642" max="5646" width="7.44140625" style="1" customWidth="1"/>
    <col min="5647" max="5889" width="9.109375" style="1"/>
    <col min="5890" max="5890" width="14.88671875" style="1" customWidth="1"/>
    <col min="5891" max="5891" width="23.5546875" style="1" customWidth="1"/>
    <col min="5892" max="5892" width="10.88671875" style="1" customWidth="1"/>
    <col min="5893" max="5893" width="5.44140625" style="1" customWidth="1"/>
    <col min="5894" max="5894" width="2.109375" style="1" bestFit="1" customWidth="1"/>
    <col min="5895" max="5895" width="5.44140625" style="1" customWidth="1"/>
    <col min="5896" max="5896" width="7.44140625" style="1" customWidth="1"/>
    <col min="5897" max="5897" width="8.5546875" style="1" customWidth="1"/>
    <col min="5898" max="5902" width="7.44140625" style="1" customWidth="1"/>
    <col min="5903" max="6145" width="9.109375" style="1"/>
    <col min="6146" max="6146" width="14.88671875" style="1" customWidth="1"/>
    <col min="6147" max="6147" width="23.5546875" style="1" customWidth="1"/>
    <col min="6148" max="6148" width="10.88671875" style="1" customWidth="1"/>
    <col min="6149" max="6149" width="5.44140625" style="1" customWidth="1"/>
    <col min="6150" max="6150" width="2.109375" style="1" bestFit="1" customWidth="1"/>
    <col min="6151" max="6151" width="5.44140625" style="1" customWidth="1"/>
    <col min="6152" max="6152" width="7.44140625" style="1" customWidth="1"/>
    <col min="6153" max="6153" width="8.5546875" style="1" customWidth="1"/>
    <col min="6154" max="6158" width="7.44140625" style="1" customWidth="1"/>
    <col min="6159" max="6401" width="9.109375" style="1"/>
    <col min="6402" max="6402" width="14.88671875" style="1" customWidth="1"/>
    <col min="6403" max="6403" width="23.5546875" style="1" customWidth="1"/>
    <col min="6404" max="6404" width="10.88671875" style="1" customWidth="1"/>
    <col min="6405" max="6405" width="5.44140625" style="1" customWidth="1"/>
    <col min="6406" max="6406" width="2.109375" style="1" bestFit="1" customWidth="1"/>
    <col min="6407" max="6407" width="5.44140625" style="1" customWidth="1"/>
    <col min="6408" max="6408" width="7.44140625" style="1" customWidth="1"/>
    <col min="6409" max="6409" width="8.5546875" style="1" customWidth="1"/>
    <col min="6410" max="6414" width="7.44140625" style="1" customWidth="1"/>
    <col min="6415" max="6657" width="9.109375" style="1"/>
    <col min="6658" max="6658" width="14.88671875" style="1" customWidth="1"/>
    <col min="6659" max="6659" width="23.5546875" style="1" customWidth="1"/>
    <col min="6660" max="6660" width="10.88671875" style="1" customWidth="1"/>
    <col min="6661" max="6661" width="5.44140625" style="1" customWidth="1"/>
    <col min="6662" max="6662" width="2.109375" style="1" bestFit="1" customWidth="1"/>
    <col min="6663" max="6663" width="5.44140625" style="1" customWidth="1"/>
    <col min="6664" max="6664" width="7.44140625" style="1" customWidth="1"/>
    <col min="6665" max="6665" width="8.5546875" style="1" customWidth="1"/>
    <col min="6666" max="6670" width="7.44140625" style="1" customWidth="1"/>
    <col min="6671" max="6913" width="9.109375" style="1"/>
    <col min="6914" max="6914" width="14.88671875" style="1" customWidth="1"/>
    <col min="6915" max="6915" width="23.5546875" style="1" customWidth="1"/>
    <col min="6916" max="6916" width="10.88671875" style="1" customWidth="1"/>
    <col min="6917" max="6917" width="5.44140625" style="1" customWidth="1"/>
    <col min="6918" max="6918" width="2.109375" style="1" bestFit="1" customWidth="1"/>
    <col min="6919" max="6919" width="5.44140625" style="1" customWidth="1"/>
    <col min="6920" max="6920" width="7.44140625" style="1" customWidth="1"/>
    <col min="6921" max="6921" width="8.5546875" style="1" customWidth="1"/>
    <col min="6922" max="6926" width="7.44140625" style="1" customWidth="1"/>
    <col min="6927" max="7169" width="9.109375" style="1"/>
    <col min="7170" max="7170" width="14.88671875" style="1" customWidth="1"/>
    <col min="7171" max="7171" width="23.5546875" style="1" customWidth="1"/>
    <col min="7172" max="7172" width="10.88671875" style="1" customWidth="1"/>
    <col min="7173" max="7173" width="5.44140625" style="1" customWidth="1"/>
    <col min="7174" max="7174" width="2.109375" style="1" bestFit="1" customWidth="1"/>
    <col min="7175" max="7175" width="5.44140625" style="1" customWidth="1"/>
    <col min="7176" max="7176" width="7.44140625" style="1" customWidth="1"/>
    <col min="7177" max="7177" width="8.5546875" style="1" customWidth="1"/>
    <col min="7178" max="7182" width="7.44140625" style="1" customWidth="1"/>
    <col min="7183" max="7425" width="9.109375" style="1"/>
    <col min="7426" max="7426" width="14.88671875" style="1" customWidth="1"/>
    <col min="7427" max="7427" width="23.5546875" style="1" customWidth="1"/>
    <col min="7428" max="7428" width="10.88671875" style="1" customWidth="1"/>
    <col min="7429" max="7429" width="5.44140625" style="1" customWidth="1"/>
    <col min="7430" max="7430" width="2.109375" style="1" bestFit="1" customWidth="1"/>
    <col min="7431" max="7431" width="5.44140625" style="1" customWidth="1"/>
    <col min="7432" max="7432" width="7.44140625" style="1" customWidth="1"/>
    <col min="7433" max="7433" width="8.5546875" style="1" customWidth="1"/>
    <col min="7434" max="7438" width="7.44140625" style="1" customWidth="1"/>
    <col min="7439" max="7681" width="9.109375" style="1"/>
    <col min="7682" max="7682" width="14.88671875" style="1" customWidth="1"/>
    <col min="7683" max="7683" width="23.5546875" style="1" customWidth="1"/>
    <col min="7684" max="7684" width="10.88671875" style="1" customWidth="1"/>
    <col min="7685" max="7685" width="5.44140625" style="1" customWidth="1"/>
    <col min="7686" max="7686" width="2.109375" style="1" bestFit="1" customWidth="1"/>
    <col min="7687" max="7687" width="5.44140625" style="1" customWidth="1"/>
    <col min="7688" max="7688" width="7.44140625" style="1" customWidth="1"/>
    <col min="7689" max="7689" width="8.5546875" style="1" customWidth="1"/>
    <col min="7690" max="7694" width="7.44140625" style="1" customWidth="1"/>
    <col min="7695" max="7937" width="9.109375" style="1"/>
    <col min="7938" max="7938" width="14.88671875" style="1" customWidth="1"/>
    <col min="7939" max="7939" width="23.5546875" style="1" customWidth="1"/>
    <col min="7940" max="7940" width="10.88671875" style="1" customWidth="1"/>
    <col min="7941" max="7941" width="5.44140625" style="1" customWidth="1"/>
    <col min="7942" max="7942" width="2.109375" style="1" bestFit="1" customWidth="1"/>
    <col min="7943" max="7943" width="5.44140625" style="1" customWidth="1"/>
    <col min="7944" max="7944" width="7.44140625" style="1" customWidth="1"/>
    <col min="7945" max="7945" width="8.5546875" style="1" customWidth="1"/>
    <col min="7946" max="7950" width="7.44140625" style="1" customWidth="1"/>
    <col min="7951" max="8193" width="9.109375" style="1"/>
    <col min="8194" max="8194" width="14.88671875" style="1" customWidth="1"/>
    <col min="8195" max="8195" width="23.5546875" style="1" customWidth="1"/>
    <col min="8196" max="8196" width="10.88671875" style="1" customWidth="1"/>
    <col min="8197" max="8197" width="5.44140625" style="1" customWidth="1"/>
    <col min="8198" max="8198" width="2.109375" style="1" bestFit="1" customWidth="1"/>
    <col min="8199" max="8199" width="5.44140625" style="1" customWidth="1"/>
    <col min="8200" max="8200" width="7.44140625" style="1" customWidth="1"/>
    <col min="8201" max="8201" width="8.5546875" style="1" customWidth="1"/>
    <col min="8202" max="8206" width="7.44140625" style="1" customWidth="1"/>
    <col min="8207" max="8449" width="9.109375" style="1"/>
    <col min="8450" max="8450" width="14.88671875" style="1" customWidth="1"/>
    <col min="8451" max="8451" width="23.5546875" style="1" customWidth="1"/>
    <col min="8452" max="8452" width="10.88671875" style="1" customWidth="1"/>
    <col min="8453" max="8453" width="5.44140625" style="1" customWidth="1"/>
    <col min="8454" max="8454" width="2.109375" style="1" bestFit="1" customWidth="1"/>
    <col min="8455" max="8455" width="5.44140625" style="1" customWidth="1"/>
    <col min="8456" max="8456" width="7.44140625" style="1" customWidth="1"/>
    <col min="8457" max="8457" width="8.5546875" style="1" customWidth="1"/>
    <col min="8458" max="8462" width="7.44140625" style="1" customWidth="1"/>
    <col min="8463" max="8705" width="9.109375" style="1"/>
    <col min="8706" max="8706" width="14.88671875" style="1" customWidth="1"/>
    <col min="8707" max="8707" width="23.5546875" style="1" customWidth="1"/>
    <col min="8708" max="8708" width="10.88671875" style="1" customWidth="1"/>
    <col min="8709" max="8709" width="5.44140625" style="1" customWidth="1"/>
    <col min="8710" max="8710" width="2.109375" style="1" bestFit="1" customWidth="1"/>
    <col min="8711" max="8711" width="5.44140625" style="1" customWidth="1"/>
    <col min="8712" max="8712" width="7.44140625" style="1" customWidth="1"/>
    <col min="8713" max="8713" width="8.5546875" style="1" customWidth="1"/>
    <col min="8714" max="8718" width="7.44140625" style="1" customWidth="1"/>
    <col min="8719" max="8961" width="9.109375" style="1"/>
    <col min="8962" max="8962" width="14.88671875" style="1" customWidth="1"/>
    <col min="8963" max="8963" width="23.5546875" style="1" customWidth="1"/>
    <col min="8964" max="8964" width="10.88671875" style="1" customWidth="1"/>
    <col min="8965" max="8965" width="5.44140625" style="1" customWidth="1"/>
    <col min="8966" max="8966" width="2.109375" style="1" bestFit="1" customWidth="1"/>
    <col min="8967" max="8967" width="5.44140625" style="1" customWidth="1"/>
    <col min="8968" max="8968" width="7.44140625" style="1" customWidth="1"/>
    <col min="8969" max="8969" width="8.5546875" style="1" customWidth="1"/>
    <col min="8970" max="8974" width="7.44140625" style="1" customWidth="1"/>
    <col min="8975" max="9217" width="9.109375" style="1"/>
    <col min="9218" max="9218" width="14.88671875" style="1" customWidth="1"/>
    <col min="9219" max="9219" width="23.5546875" style="1" customWidth="1"/>
    <col min="9220" max="9220" width="10.88671875" style="1" customWidth="1"/>
    <col min="9221" max="9221" width="5.44140625" style="1" customWidth="1"/>
    <col min="9222" max="9222" width="2.109375" style="1" bestFit="1" customWidth="1"/>
    <col min="9223" max="9223" width="5.44140625" style="1" customWidth="1"/>
    <col min="9224" max="9224" width="7.44140625" style="1" customWidth="1"/>
    <col min="9225" max="9225" width="8.5546875" style="1" customWidth="1"/>
    <col min="9226" max="9230" width="7.44140625" style="1" customWidth="1"/>
    <col min="9231" max="9473" width="9.109375" style="1"/>
    <col min="9474" max="9474" width="14.88671875" style="1" customWidth="1"/>
    <col min="9475" max="9475" width="23.5546875" style="1" customWidth="1"/>
    <col min="9476" max="9476" width="10.88671875" style="1" customWidth="1"/>
    <col min="9477" max="9477" width="5.44140625" style="1" customWidth="1"/>
    <col min="9478" max="9478" width="2.109375" style="1" bestFit="1" customWidth="1"/>
    <col min="9479" max="9479" width="5.44140625" style="1" customWidth="1"/>
    <col min="9480" max="9480" width="7.44140625" style="1" customWidth="1"/>
    <col min="9481" max="9481" width="8.5546875" style="1" customWidth="1"/>
    <col min="9482" max="9486" width="7.44140625" style="1" customWidth="1"/>
    <col min="9487" max="9729" width="9.109375" style="1"/>
    <col min="9730" max="9730" width="14.88671875" style="1" customWidth="1"/>
    <col min="9731" max="9731" width="23.5546875" style="1" customWidth="1"/>
    <col min="9732" max="9732" width="10.88671875" style="1" customWidth="1"/>
    <col min="9733" max="9733" width="5.44140625" style="1" customWidth="1"/>
    <col min="9734" max="9734" width="2.109375" style="1" bestFit="1" customWidth="1"/>
    <col min="9735" max="9735" width="5.44140625" style="1" customWidth="1"/>
    <col min="9736" max="9736" width="7.44140625" style="1" customWidth="1"/>
    <col min="9737" max="9737" width="8.5546875" style="1" customWidth="1"/>
    <col min="9738" max="9742" width="7.44140625" style="1" customWidth="1"/>
    <col min="9743" max="9985" width="9.109375" style="1"/>
    <col min="9986" max="9986" width="14.88671875" style="1" customWidth="1"/>
    <col min="9987" max="9987" width="23.5546875" style="1" customWidth="1"/>
    <col min="9988" max="9988" width="10.88671875" style="1" customWidth="1"/>
    <col min="9989" max="9989" width="5.44140625" style="1" customWidth="1"/>
    <col min="9990" max="9990" width="2.109375" style="1" bestFit="1" customWidth="1"/>
    <col min="9991" max="9991" width="5.44140625" style="1" customWidth="1"/>
    <col min="9992" max="9992" width="7.44140625" style="1" customWidth="1"/>
    <col min="9993" max="9993" width="8.5546875" style="1" customWidth="1"/>
    <col min="9994" max="9998" width="7.44140625" style="1" customWidth="1"/>
    <col min="9999" max="10241" width="9.109375" style="1"/>
    <col min="10242" max="10242" width="14.88671875" style="1" customWidth="1"/>
    <col min="10243" max="10243" width="23.5546875" style="1" customWidth="1"/>
    <col min="10244" max="10244" width="10.88671875" style="1" customWidth="1"/>
    <col min="10245" max="10245" width="5.44140625" style="1" customWidth="1"/>
    <col min="10246" max="10246" width="2.109375" style="1" bestFit="1" customWidth="1"/>
    <col min="10247" max="10247" width="5.44140625" style="1" customWidth="1"/>
    <col min="10248" max="10248" width="7.44140625" style="1" customWidth="1"/>
    <col min="10249" max="10249" width="8.5546875" style="1" customWidth="1"/>
    <col min="10250" max="10254" width="7.44140625" style="1" customWidth="1"/>
    <col min="10255" max="10497" width="9.109375" style="1"/>
    <col min="10498" max="10498" width="14.88671875" style="1" customWidth="1"/>
    <col min="10499" max="10499" width="23.5546875" style="1" customWidth="1"/>
    <col min="10500" max="10500" width="10.88671875" style="1" customWidth="1"/>
    <col min="10501" max="10501" width="5.44140625" style="1" customWidth="1"/>
    <col min="10502" max="10502" width="2.109375" style="1" bestFit="1" customWidth="1"/>
    <col min="10503" max="10503" width="5.44140625" style="1" customWidth="1"/>
    <col min="10504" max="10504" width="7.44140625" style="1" customWidth="1"/>
    <col min="10505" max="10505" width="8.5546875" style="1" customWidth="1"/>
    <col min="10506" max="10510" width="7.44140625" style="1" customWidth="1"/>
    <col min="10511" max="10753" width="9.109375" style="1"/>
    <col min="10754" max="10754" width="14.88671875" style="1" customWidth="1"/>
    <col min="10755" max="10755" width="23.5546875" style="1" customWidth="1"/>
    <col min="10756" max="10756" width="10.88671875" style="1" customWidth="1"/>
    <col min="10757" max="10757" width="5.44140625" style="1" customWidth="1"/>
    <col min="10758" max="10758" width="2.109375" style="1" bestFit="1" customWidth="1"/>
    <col min="10759" max="10759" width="5.44140625" style="1" customWidth="1"/>
    <col min="10760" max="10760" width="7.44140625" style="1" customWidth="1"/>
    <col min="10761" max="10761" width="8.5546875" style="1" customWidth="1"/>
    <col min="10762" max="10766" width="7.44140625" style="1" customWidth="1"/>
    <col min="10767" max="11009" width="9.109375" style="1"/>
    <col min="11010" max="11010" width="14.88671875" style="1" customWidth="1"/>
    <col min="11011" max="11011" width="23.5546875" style="1" customWidth="1"/>
    <col min="11012" max="11012" width="10.88671875" style="1" customWidth="1"/>
    <col min="11013" max="11013" width="5.44140625" style="1" customWidth="1"/>
    <col min="11014" max="11014" width="2.109375" style="1" bestFit="1" customWidth="1"/>
    <col min="11015" max="11015" width="5.44140625" style="1" customWidth="1"/>
    <col min="11016" max="11016" width="7.44140625" style="1" customWidth="1"/>
    <col min="11017" max="11017" width="8.5546875" style="1" customWidth="1"/>
    <col min="11018" max="11022" width="7.44140625" style="1" customWidth="1"/>
    <col min="11023" max="11265" width="9.109375" style="1"/>
    <col min="11266" max="11266" width="14.88671875" style="1" customWidth="1"/>
    <col min="11267" max="11267" width="23.5546875" style="1" customWidth="1"/>
    <col min="11268" max="11268" width="10.88671875" style="1" customWidth="1"/>
    <col min="11269" max="11269" width="5.44140625" style="1" customWidth="1"/>
    <col min="11270" max="11270" width="2.109375" style="1" bestFit="1" customWidth="1"/>
    <col min="11271" max="11271" width="5.44140625" style="1" customWidth="1"/>
    <col min="11272" max="11272" width="7.44140625" style="1" customWidth="1"/>
    <col min="11273" max="11273" width="8.5546875" style="1" customWidth="1"/>
    <col min="11274" max="11278" width="7.44140625" style="1" customWidth="1"/>
    <col min="11279" max="11521" width="9.109375" style="1"/>
    <col min="11522" max="11522" width="14.88671875" style="1" customWidth="1"/>
    <col min="11523" max="11523" width="23.5546875" style="1" customWidth="1"/>
    <col min="11524" max="11524" width="10.88671875" style="1" customWidth="1"/>
    <col min="11525" max="11525" width="5.44140625" style="1" customWidth="1"/>
    <col min="11526" max="11526" width="2.109375" style="1" bestFit="1" customWidth="1"/>
    <col min="11527" max="11527" width="5.44140625" style="1" customWidth="1"/>
    <col min="11528" max="11528" width="7.44140625" style="1" customWidth="1"/>
    <col min="11529" max="11529" width="8.5546875" style="1" customWidth="1"/>
    <col min="11530" max="11534" width="7.44140625" style="1" customWidth="1"/>
    <col min="11535" max="11777" width="9.109375" style="1"/>
    <col min="11778" max="11778" width="14.88671875" style="1" customWidth="1"/>
    <col min="11779" max="11779" width="23.5546875" style="1" customWidth="1"/>
    <col min="11780" max="11780" width="10.88671875" style="1" customWidth="1"/>
    <col min="11781" max="11781" width="5.44140625" style="1" customWidth="1"/>
    <col min="11782" max="11782" width="2.109375" style="1" bestFit="1" customWidth="1"/>
    <col min="11783" max="11783" width="5.44140625" style="1" customWidth="1"/>
    <col min="11784" max="11784" width="7.44140625" style="1" customWidth="1"/>
    <col min="11785" max="11785" width="8.5546875" style="1" customWidth="1"/>
    <col min="11786" max="11790" width="7.44140625" style="1" customWidth="1"/>
    <col min="11791" max="12033" width="9.109375" style="1"/>
    <col min="12034" max="12034" width="14.88671875" style="1" customWidth="1"/>
    <col min="12035" max="12035" width="23.5546875" style="1" customWidth="1"/>
    <col min="12036" max="12036" width="10.88671875" style="1" customWidth="1"/>
    <col min="12037" max="12037" width="5.44140625" style="1" customWidth="1"/>
    <col min="12038" max="12038" width="2.109375" style="1" bestFit="1" customWidth="1"/>
    <col min="12039" max="12039" width="5.44140625" style="1" customWidth="1"/>
    <col min="12040" max="12040" width="7.44140625" style="1" customWidth="1"/>
    <col min="12041" max="12041" width="8.5546875" style="1" customWidth="1"/>
    <col min="12042" max="12046" width="7.44140625" style="1" customWidth="1"/>
    <col min="12047" max="12289" width="9.109375" style="1"/>
    <col min="12290" max="12290" width="14.88671875" style="1" customWidth="1"/>
    <col min="12291" max="12291" width="23.5546875" style="1" customWidth="1"/>
    <col min="12292" max="12292" width="10.88671875" style="1" customWidth="1"/>
    <col min="12293" max="12293" width="5.44140625" style="1" customWidth="1"/>
    <col min="12294" max="12294" width="2.109375" style="1" bestFit="1" customWidth="1"/>
    <col min="12295" max="12295" width="5.44140625" style="1" customWidth="1"/>
    <col min="12296" max="12296" width="7.44140625" style="1" customWidth="1"/>
    <col min="12297" max="12297" width="8.5546875" style="1" customWidth="1"/>
    <col min="12298" max="12302" width="7.44140625" style="1" customWidth="1"/>
    <col min="12303" max="12545" width="9.109375" style="1"/>
    <col min="12546" max="12546" width="14.88671875" style="1" customWidth="1"/>
    <col min="12547" max="12547" width="23.5546875" style="1" customWidth="1"/>
    <col min="12548" max="12548" width="10.88671875" style="1" customWidth="1"/>
    <col min="12549" max="12549" width="5.44140625" style="1" customWidth="1"/>
    <col min="12550" max="12550" width="2.109375" style="1" bestFit="1" customWidth="1"/>
    <col min="12551" max="12551" width="5.44140625" style="1" customWidth="1"/>
    <col min="12552" max="12552" width="7.44140625" style="1" customWidth="1"/>
    <col min="12553" max="12553" width="8.5546875" style="1" customWidth="1"/>
    <col min="12554" max="12558" width="7.44140625" style="1" customWidth="1"/>
    <col min="12559" max="12801" width="9.109375" style="1"/>
    <col min="12802" max="12802" width="14.88671875" style="1" customWidth="1"/>
    <col min="12803" max="12803" width="23.5546875" style="1" customWidth="1"/>
    <col min="12804" max="12804" width="10.88671875" style="1" customWidth="1"/>
    <col min="12805" max="12805" width="5.44140625" style="1" customWidth="1"/>
    <col min="12806" max="12806" width="2.109375" style="1" bestFit="1" customWidth="1"/>
    <col min="12807" max="12807" width="5.44140625" style="1" customWidth="1"/>
    <col min="12808" max="12808" width="7.44140625" style="1" customWidth="1"/>
    <col min="12809" max="12809" width="8.5546875" style="1" customWidth="1"/>
    <col min="12810" max="12814" width="7.44140625" style="1" customWidth="1"/>
    <col min="12815" max="13057" width="9.109375" style="1"/>
    <col min="13058" max="13058" width="14.88671875" style="1" customWidth="1"/>
    <col min="13059" max="13059" width="23.5546875" style="1" customWidth="1"/>
    <col min="13060" max="13060" width="10.88671875" style="1" customWidth="1"/>
    <col min="13061" max="13061" width="5.44140625" style="1" customWidth="1"/>
    <col min="13062" max="13062" width="2.109375" style="1" bestFit="1" customWidth="1"/>
    <col min="13063" max="13063" width="5.44140625" style="1" customWidth="1"/>
    <col min="13064" max="13064" width="7.44140625" style="1" customWidth="1"/>
    <col min="13065" max="13065" width="8.5546875" style="1" customWidth="1"/>
    <col min="13066" max="13070" width="7.44140625" style="1" customWidth="1"/>
    <col min="13071" max="13313" width="9.109375" style="1"/>
    <col min="13314" max="13314" width="14.88671875" style="1" customWidth="1"/>
    <col min="13315" max="13315" width="23.5546875" style="1" customWidth="1"/>
    <col min="13316" max="13316" width="10.88671875" style="1" customWidth="1"/>
    <col min="13317" max="13317" width="5.44140625" style="1" customWidth="1"/>
    <col min="13318" max="13318" width="2.109375" style="1" bestFit="1" customWidth="1"/>
    <col min="13319" max="13319" width="5.44140625" style="1" customWidth="1"/>
    <col min="13320" max="13320" width="7.44140625" style="1" customWidth="1"/>
    <col min="13321" max="13321" width="8.5546875" style="1" customWidth="1"/>
    <col min="13322" max="13326" width="7.44140625" style="1" customWidth="1"/>
    <col min="13327" max="13569" width="9.109375" style="1"/>
    <col min="13570" max="13570" width="14.88671875" style="1" customWidth="1"/>
    <col min="13571" max="13571" width="23.5546875" style="1" customWidth="1"/>
    <col min="13572" max="13572" width="10.88671875" style="1" customWidth="1"/>
    <col min="13573" max="13573" width="5.44140625" style="1" customWidth="1"/>
    <col min="13574" max="13574" width="2.109375" style="1" bestFit="1" customWidth="1"/>
    <col min="13575" max="13575" width="5.44140625" style="1" customWidth="1"/>
    <col min="13576" max="13576" width="7.44140625" style="1" customWidth="1"/>
    <col min="13577" max="13577" width="8.5546875" style="1" customWidth="1"/>
    <col min="13578" max="13582" width="7.44140625" style="1" customWidth="1"/>
    <col min="13583" max="13825" width="9.109375" style="1"/>
    <col min="13826" max="13826" width="14.88671875" style="1" customWidth="1"/>
    <col min="13827" max="13827" width="23.5546875" style="1" customWidth="1"/>
    <col min="13828" max="13828" width="10.88671875" style="1" customWidth="1"/>
    <col min="13829" max="13829" width="5.44140625" style="1" customWidth="1"/>
    <col min="13830" max="13830" width="2.109375" style="1" bestFit="1" customWidth="1"/>
    <col min="13831" max="13831" width="5.44140625" style="1" customWidth="1"/>
    <col min="13832" max="13832" width="7.44140625" style="1" customWidth="1"/>
    <col min="13833" max="13833" width="8.5546875" style="1" customWidth="1"/>
    <col min="13834" max="13838" width="7.44140625" style="1" customWidth="1"/>
    <col min="13839" max="14081" width="9.109375" style="1"/>
    <col min="14082" max="14082" width="14.88671875" style="1" customWidth="1"/>
    <col min="14083" max="14083" width="23.5546875" style="1" customWidth="1"/>
    <col min="14084" max="14084" width="10.88671875" style="1" customWidth="1"/>
    <col min="14085" max="14085" width="5.44140625" style="1" customWidth="1"/>
    <col min="14086" max="14086" width="2.109375" style="1" bestFit="1" customWidth="1"/>
    <col min="14087" max="14087" width="5.44140625" style="1" customWidth="1"/>
    <col min="14088" max="14088" width="7.44140625" style="1" customWidth="1"/>
    <col min="14089" max="14089" width="8.5546875" style="1" customWidth="1"/>
    <col min="14090" max="14094" width="7.44140625" style="1" customWidth="1"/>
    <col min="14095" max="14337" width="9.109375" style="1"/>
    <col min="14338" max="14338" width="14.88671875" style="1" customWidth="1"/>
    <col min="14339" max="14339" width="23.5546875" style="1" customWidth="1"/>
    <col min="14340" max="14340" width="10.88671875" style="1" customWidth="1"/>
    <col min="14341" max="14341" width="5.44140625" style="1" customWidth="1"/>
    <col min="14342" max="14342" width="2.109375" style="1" bestFit="1" customWidth="1"/>
    <col min="14343" max="14343" width="5.44140625" style="1" customWidth="1"/>
    <col min="14344" max="14344" width="7.44140625" style="1" customWidth="1"/>
    <col min="14345" max="14345" width="8.5546875" style="1" customWidth="1"/>
    <col min="14346" max="14350" width="7.44140625" style="1" customWidth="1"/>
    <col min="14351" max="14593" width="9.109375" style="1"/>
    <col min="14594" max="14594" width="14.88671875" style="1" customWidth="1"/>
    <col min="14595" max="14595" width="23.5546875" style="1" customWidth="1"/>
    <col min="14596" max="14596" width="10.88671875" style="1" customWidth="1"/>
    <col min="14597" max="14597" width="5.44140625" style="1" customWidth="1"/>
    <col min="14598" max="14598" width="2.109375" style="1" bestFit="1" customWidth="1"/>
    <col min="14599" max="14599" width="5.44140625" style="1" customWidth="1"/>
    <col min="14600" max="14600" width="7.44140625" style="1" customWidth="1"/>
    <col min="14601" max="14601" width="8.5546875" style="1" customWidth="1"/>
    <col min="14602" max="14606" width="7.44140625" style="1" customWidth="1"/>
    <col min="14607" max="14849" width="9.109375" style="1"/>
    <col min="14850" max="14850" width="14.88671875" style="1" customWidth="1"/>
    <col min="14851" max="14851" width="23.5546875" style="1" customWidth="1"/>
    <col min="14852" max="14852" width="10.88671875" style="1" customWidth="1"/>
    <col min="14853" max="14853" width="5.44140625" style="1" customWidth="1"/>
    <col min="14854" max="14854" width="2.109375" style="1" bestFit="1" customWidth="1"/>
    <col min="14855" max="14855" width="5.44140625" style="1" customWidth="1"/>
    <col min="14856" max="14856" width="7.44140625" style="1" customWidth="1"/>
    <col min="14857" max="14857" width="8.5546875" style="1" customWidth="1"/>
    <col min="14858" max="14862" width="7.44140625" style="1" customWidth="1"/>
    <col min="14863" max="15105" width="9.109375" style="1"/>
    <col min="15106" max="15106" width="14.88671875" style="1" customWidth="1"/>
    <col min="15107" max="15107" width="23.5546875" style="1" customWidth="1"/>
    <col min="15108" max="15108" width="10.88671875" style="1" customWidth="1"/>
    <col min="15109" max="15109" width="5.44140625" style="1" customWidth="1"/>
    <col min="15110" max="15110" width="2.109375" style="1" bestFit="1" customWidth="1"/>
    <col min="15111" max="15111" width="5.44140625" style="1" customWidth="1"/>
    <col min="15112" max="15112" width="7.44140625" style="1" customWidth="1"/>
    <col min="15113" max="15113" width="8.5546875" style="1" customWidth="1"/>
    <col min="15114" max="15118" width="7.44140625" style="1" customWidth="1"/>
    <col min="15119" max="15361" width="9.109375" style="1"/>
    <col min="15362" max="15362" width="14.88671875" style="1" customWidth="1"/>
    <col min="15363" max="15363" width="23.5546875" style="1" customWidth="1"/>
    <col min="15364" max="15364" width="10.88671875" style="1" customWidth="1"/>
    <col min="15365" max="15365" width="5.44140625" style="1" customWidth="1"/>
    <col min="15366" max="15366" width="2.109375" style="1" bestFit="1" customWidth="1"/>
    <col min="15367" max="15367" width="5.44140625" style="1" customWidth="1"/>
    <col min="15368" max="15368" width="7.44140625" style="1" customWidth="1"/>
    <col min="15369" max="15369" width="8.5546875" style="1" customWidth="1"/>
    <col min="15370" max="15374" width="7.44140625" style="1" customWidth="1"/>
    <col min="15375" max="15617" width="9.109375" style="1"/>
    <col min="15618" max="15618" width="14.88671875" style="1" customWidth="1"/>
    <col min="15619" max="15619" width="23.5546875" style="1" customWidth="1"/>
    <col min="15620" max="15620" width="10.88671875" style="1" customWidth="1"/>
    <col min="15621" max="15621" width="5.44140625" style="1" customWidth="1"/>
    <col min="15622" max="15622" width="2.109375" style="1" bestFit="1" customWidth="1"/>
    <col min="15623" max="15623" width="5.44140625" style="1" customWidth="1"/>
    <col min="15624" max="15624" width="7.44140625" style="1" customWidth="1"/>
    <col min="15625" max="15625" width="8.5546875" style="1" customWidth="1"/>
    <col min="15626" max="15630" width="7.44140625" style="1" customWidth="1"/>
    <col min="15631" max="15873" width="9.109375" style="1"/>
    <col min="15874" max="15874" width="14.88671875" style="1" customWidth="1"/>
    <col min="15875" max="15875" width="23.5546875" style="1" customWidth="1"/>
    <col min="15876" max="15876" width="10.88671875" style="1" customWidth="1"/>
    <col min="15877" max="15877" width="5.44140625" style="1" customWidth="1"/>
    <col min="15878" max="15878" width="2.109375" style="1" bestFit="1" customWidth="1"/>
    <col min="15879" max="15879" width="5.44140625" style="1" customWidth="1"/>
    <col min="15880" max="15880" width="7.44140625" style="1" customWidth="1"/>
    <col min="15881" max="15881" width="8.5546875" style="1" customWidth="1"/>
    <col min="15882" max="15886" width="7.44140625" style="1" customWidth="1"/>
    <col min="15887" max="16129" width="9.109375" style="1"/>
    <col min="16130" max="16130" width="14.88671875" style="1" customWidth="1"/>
    <col min="16131" max="16131" width="23.5546875" style="1" customWidth="1"/>
    <col min="16132" max="16132" width="10.88671875" style="1" customWidth="1"/>
    <col min="16133" max="16133" width="5.44140625" style="1" customWidth="1"/>
    <col min="16134" max="16134" width="2.109375" style="1" bestFit="1" customWidth="1"/>
    <col min="16135" max="16135" width="5.44140625" style="1" customWidth="1"/>
    <col min="16136" max="16136" width="7.44140625" style="1" customWidth="1"/>
    <col min="16137" max="16137" width="8.5546875" style="1" customWidth="1"/>
    <col min="16138" max="16142" width="7.44140625" style="1" customWidth="1"/>
    <col min="16143" max="16384" width="9.109375" style="1"/>
  </cols>
  <sheetData>
    <row r="1" spans="1:37" ht="15.6" x14ac:dyDescent="0.6">
      <c r="A1" s="3" t="s">
        <v>47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90" t="s">
        <v>101</v>
      </c>
      <c r="Q1" s="91">
        <v>1.0449999999999999</v>
      </c>
      <c r="S1" s="93" t="s">
        <v>102</v>
      </c>
      <c r="T1" s="94">
        <v>1.0249999999999999</v>
      </c>
    </row>
    <row r="2" spans="1:37" ht="15.6" x14ac:dyDescent="0.6">
      <c r="A2" s="3" t="s">
        <v>0</v>
      </c>
      <c r="B2" s="3"/>
      <c r="P2" s="90" t="s">
        <v>88</v>
      </c>
      <c r="Q2" s="95" t="s">
        <v>100</v>
      </c>
    </row>
    <row r="3" spans="1:37" s="23" customFormat="1" ht="14.4" x14ac:dyDescent="0.55000000000000004">
      <c r="A3" s="28" t="s">
        <v>115</v>
      </c>
      <c r="B3" s="28"/>
      <c r="H3" s="22"/>
      <c r="I3" s="22"/>
      <c r="J3" s="22"/>
      <c r="K3" s="35"/>
      <c r="L3" s="22"/>
      <c r="M3" s="22"/>
      <c r="N3" s="22"/>
      <c r="O3" s="22"/>
      <c r="P3" s="95"/>
      <c r="Q3" s="96"/>
      <c r="R3" s="95"/>
      <c r="S3" s="96"/>
      <c r="T3" s="95"/>
      <c r="U3" s="95"/>
      <c r="V3" s="95"/>
      <c r="W3" s="95"/>
      <c r="X3" s="95"/>
      <c r="Y3" s="95"/>
      <c r="Z3" s="95"/>
      <c r="AA3" s="67"/>
      <c r="AB3" s="67"/>
      <c r="AC3" s="105"/>
      <c r="AD3" s="67"/>
      <c r="AE3" s="67"/>
      <c r="AF3" s="67"/>
      <c r="AG3" s="67"/>
      <c r="AH3" s="67"/>
      <c r="AI3" s="67"/>
      <c r="AJ3" s="67"/>
      <c r="AK3" s="67"/>
    </row>
    <row r="4" spans="1:37" s="23" customFormat="1" ht="14.4" x14ac:dyDescent="0.55000000000000004">
      <c r="A4" s="29" t="s">
        <v>117</v>
      </c>
      <c r="B4" s="28"/>
      <c r="H4" s="22"/>
      <c r="I4" s="22"/>
      <c r="J4" s="22"/>
      <c r="K4" s="35"/>
      <c r="L4" s="22"/>
      <c r="M4" s="22"/>
      <c r="N4" s="22"/>
      <c r="O4" s="22"/>
      <c r="P4" s="90" t="s">
        <v>94</v>
      </c>
      <c r="Q4" s="96"/>
      <c r="R4" s="95"/>
      <c r="S4" s="96"/>
      <c r="T4" s="95"/>
      <c r="U4" s="95"/>
      <c r="V4" s="95"/>
      <c r="W4" s="95"/>
      <c r="X4" s="95"/>
      <c r="Y4" s="95"/>
      <c r="Z4" s="95"/>
      <c r="AA4" s="67" t="s">
        <v>93</v>
      </c>
      <c r="AB4" s="67"/>
      <c r="AC4" s="105"/>
      <c r="AD4" s="67"/>
      <c r="AE4" s="67"/>
      <c r="AF4" s="67"/>
      <c r="AG4" s="67"/>
      <c r="AH4" s="67"/>
      <c r="AI4" s="67"/>
      <c r="AJ4" s="67"/>
      <c r="AK4" s="67"/>
    </row>
    <row r="5" spans="1:37" s="23" customFormat="1" ht="14.4" x14ac:dyDescent="0.55000000000000004">
      <c r="A5" s="23" t="s">
        <v>2</v>
      </c>
      <c r="H5" s="22"/>
      <c r="I5" s="22"/>
      <c r="J5" s="22"/>
      <c r="K5" s="22"/>
      <c r="L5" s="22"/>
      <c r="M5" s="22"/>
      <c r="N5" s="22"/>
      <c r="O5" s="22"/>
      <c r="P5" s="95"/>
      <c r="Q5" s="96"/>
      <c r="R5" s="95"/>
      <c r="S5" s="96"/>
      <c r="T5" s="95"/>
      <c r="U5" s="95"/>
      <c r="V5" s="95"/>
      <c r="W5" s="95"/>
      <c r="X5" s="95"/>
      <c r="Y5" s="95"/>
      <c r="Z5" s="95"/>
      <c r="AA5" s="67"/>
      <c r="AB5" s="67"/>
      <c r="AC5" s="105"/>
      <c r="AD5" s="67"/>
      <c r="AE5" s="67"/>
      <c r="AF5" s="67"/>
      <c r="AG5" s="67"/>
      <c r="AH5" s="67"/>
      <c r="AI5" s="67"/>
      <c r="AJ5" s="67"/>
      <c r="AK5" s="67"/>
    </row>
    <row r="6" spans="1:37" s="23" customFormat="1" ht="12" customHeight="1" x14ac:dyDescent="0.55000000000000004">
      <c r="C6" s="43"/>
      <c r="H6" s="22"/>
      <c r="I6" s="22"/>
      <c r="J6" s="22"/>
      <c r="K6" s="22"/>
      <c r="L6" s="22"/>
      <c r="M6" s="22"/>
      <c r="N6" s="22"/>
      <c r="O6" s="22"/>
      <c r="P6" s="95"/>
      <c r="Q6" s="96"/>
      <c r="R6" s="95"/>
      <c r="S6" s="96"/>
      <c r="T6" s="95">
        <v>4</v>
      </c>
      <c r="U6" s="95">
        <f>T6+1</f>
        <v>5</v>
      </c>
      <c r="V6" s="95">
        <f t="shared" ref="V6:Z6" si="0">U6+1</f>
        <v>6</v>
      </c>
      <c r="W6" s="95">
        <f t="shared" si="0"/>
        <v>7</v>
      </c>
      <c r="X6" s="95">
        <f t="shared" si="0"/>
        <v>8</v>
      </c>
      <c r="Y6" s="95">
        <f t="shared" si="0"/>
        <v>9</v>
      </c>
      <c r="Z6" s="95">
        <f t="shared" si="0"/>
        <v>10</v>
      </c>
      <c r="AA6" s="67"/>
      <c r="AB6" s="67"/>
      <c r="AC6" s="105"/>
      <c r="AD6" s="67"/>
      <c r="AE6" s="67"/>
      <c r="AF6" s="67"/>
      <c r="AG6" s="67"/>
      <c r="AH6" s="67"/>
      <c r="AI6" s="67"/>
      <c r="AJ6" s="67"/>
      <c r="AK6" s="67"/>
    </row>
    <row r="7" spans="1:37" s="23" customFormat="1" ht="29.1" thickBot="1" x14ac:dyDescent="0.6">
      <c r="A7" s="36" t="s">
        <v>3</v>
      </c>
      <c r="B7" s="38" t="s">
        <v>83</v>
      </c>
      <c r="C7" s="37" t="s">
        <v>4</v>
      </c>
      <c r="D7" s="38" t="s">
        <v>84</v>
      </c>
      <c r="E7" s="36" t="s">
        <v>82</v>
      </c>
      <c r="F7" s="38" t="s">
        <v>80</v>
      </c>
      <c r="G7" s="38" t="s">
        <v>81</v>
      </c>
      <c r="H7" s="36" t="s">
        <v>9</v>
      </c>
      <c r="I7" s="36" t="s">
        <v>10</v>
      </c>
      <c r="J7" s="36" t="s">
        <v>11</v>
      </c>
      <c r="K7" s="36" t="s">
        <v>12</v>
      </c>
      <c r="L7" s="36" t="s">
        <v>13</v>
      </c>
      <c r="M7" s="36" t="s">
        <v>14</v>
      </c>
      <c r="N7" s="36" t="s">
        <v>15</v>
      </c>
      <c r="O7" s="49"/>
      <c r="P7" s="97" t="s">
        <v>79</v>
      </c>
      <c r="Q7" s="97" t="s">
        <v>3</v>
      </c>
      <c r="R7" s="97" t="s">
        <v>64</v>
      </c>
      <c r="S7" s="98" t="s">
        <v>4</v>
      </c>
      <c r="T7" s="97" t="s">
        <v>9</v>
      </c>
      <c r="U7" s="97" t="s">
        <v>10</v>
      </c>
      <c r="V7" s="97" t="s">
        <v>11</v>
      </c>
      <c r="W7" s="97" t="s">
        <v>12</v>
      </c>
      <c r="X7" s="97" t="s">
        <v>13</v>
      </c>
      <c r="Y7" s="97" t="s">
        <v>14</v>
      </c>
      <c r="Z7" s="97" t="s">
        <v>15</v>
      </c>
      <c r="AA7" s="68" t="s">
        <v>79</v>
      </c>
      <c r="AB7" s="68" t="s">
        <v>3</v>
      </c>
      <c r="AC7" s="68" t="s">
        <v>64</v>
      </c>
      <c r="AD7" s="69" t="s">
        <v>4</v>
      </c>
      <c r="AE7" s="68" t="s">
        <v>9</v>
      </c>
      <c r="AF7" s="68" t="s">
        <v>10</v>
      </c>
      <c r="AG7" s="68" t="s">
        <v>11</v>
      </c>
      <c r="AH7" s="68" t="s">
        <v>12</v>
      </c>
      <c r="AI7" s="68" t="s">
        <v>13</v>
      </c>
      <c r="AJ7" s="68" t="s">
        <v>14</v>
      </c>
      <c r="AK7" s="68" t="s">
        <v>15</v>
      </c>
    </row>
    <row r="8" spans="1:37" s="23" customFormat="1" ht="14.4" x14ac:dyDescent="0.55000000000000004">
      <c r="A8" s="22" t="s">
        <v>16</v>
      </c>
      <c r="B8" s="22">
        <v>70</v>
      </c>
      <c r="C8" s="23" t="s">
        <v>45</v>
      </c>
      <c r="D8" s="22" t="s">
        <v>17</v>
      </c>
      <c r="E8" s="22">
        <v>403</v>
      </c>
      <c r="F8" s="22">
        <v>9</v>
      </c>
      <c r="G8" s="22" t="s">
        <v>18</v>
      </c>
      <c r="H8" s="24">
        <f ca="1">T8</f>
        <v>36.725662874999998</v>
      </c>
      <c r="I8" s="24">
        <f t="shared" ref="I8:N8" ca="1" si="1">U8</f>
        <v>38.608700624999997</v>
      </c>
      <c r="J8" s="24">
        <f t="shared" ca="1" si="1"/>
        <v>40.606348749999988</v>
      </c>
      <c r="K8" s="24">
        <f t="shared" ca="1" si="1"/>
        <v>42.702540374999991</v>
      </c>
      <c r="L8" s="24">
        <f t="shared" ca="1" si="1"/>
        <v>44.913342374999992</v>
      </c>
      <c r="M8" s="24">
        <f t="shared" ca="1" si="1"/>
        <v>47.238754749999991</v>
      </c>
      <c r="N8" s="24">
        <f t="shared" ca="1" si="1"/>
        <v>49.532033374999997</v>
      </c>
      <c r="O8" s="24"/>
      <c r="P8" s="99" t="s">
        <v>85</v>
      </c>
      <c r="Q8" s="95" t="str">
        <f t="shared" ref="Q8:S8" si="2">A8</f>
        <v>00025C</v>
      </c>
      <c r="R8" s="95">
        <f t="shared" si="2"/>
        <v>70</v>
      </c>
      <c r="S8" s="96" t="str">
        <f t="shared" si="2"/>
        <v>911 Supervisor</v>
      </c>
      <c r="T8" s="99" cm="1">
        <f t="array" aca="1" ref="T8" ca="1">IF($P8="Y",VLOOKUP($Q8,INDIRECT($Q$2),T$6,0)*INDIRECT($P$1)*INDIRECT($S$1),VLOOKUP($Q8,INDIRECT($Q$2),T$6,0))</f>
        <v>36.725662874999998</v>
      </c>
      <c r="U8" s="99" cm="1">
        <f t="array" aca="1" ref="U8" ca="1">IF($P8="Y",VLOOKUP($Q8,INDIRECT($Q$2),U$6,0)*INDIRECT($P$1)*INDIRECT($S$1),VLOOKUP($Q8,INDIRECT($Q$2),U$6,0))</f>
        <v>38.608700624999997</v>
      </c>
      <c r="V8" s="99" cm="1">
        <f t="array" aca="1" ref="V8" ca="1">IF($P8="Y",VLOOKUP($Q8,INDIRECT($Q$2),V$6,0)*INDIRECT($P$1)*INDIRECT($S$1),VLOOKUP($Q8,INDIRECT($Q$2),V$6,0))</f>
        <v>40.606348749999988</v>
      </c>
      <c r="W8" s="99" cm="1">
        <f t="array" aca="1" ref="W8" ca="1">IF($P8="Y",VLOOKUP($Q8,INDIRECT($Q$2),W$6,0)*INDIRECT($P$1)*INDIRECT($S$1),VLOOKUP($Q8,INDIRECT($Q$2),W$6,0))</f>
        <v>42.702540374999991</v>
      </c>
      <c r="X8" s="99" cm="1">
        <f t="array" aca="1" ref="X8" ca="1">IF($P8="Y",VLOOKUP($Q8,INDIRECT($Q$2),X$6,0)*INDIRECT($P$1)*INDIRECT($S$1),VLOOKUP($Q8,INDIRECT($Q$2),X$6,0))</f>
        <v>44.913342374999992</v>
      </c>
      <c r="Y8" s="99" cm="1">
        <f t="array" aca="1" ref="Y8" ca="1">IF($P8="Y",VLOOKUP($Q8,INDIRECT($Q$2),Y$6,0)*INDIRECT($P$1)*INDIRECT($S$1),VLOOKUP($Q8,INDIRECT($Q$2),Y$6,0))</f>
        <v>47.238754749999991</v>
      </c>
      <c r="Z8" s="99" cm="1">
        <f t="array" aca="1" ref="Z8" ca="1">IF($P8="Y",VLOOKUP($Q8,INDIRECT($Q$2),Z$6,0)*INDIRECT($P$1)*INDIRECT($S$1),VLOOKUP($Q8,INDIRECT($Q$2),Z$6,0))</f>
        <v>49.532033374999997</v>
      </c>
      <c r="AA8" s="70" t="str">
        <f>P8</f>
        <v>Y</v>
      </c>
      <c r="AB8" s="70" t="str">
        <f t="shared" ref="AB8:AD8" si="3">Q8</f>
        <v>00025C</v>
      </c>
      <c r="AC8" s="106">
        <f t="shared" si="3"/>
        <v>70</v>
      </c>
      <c r="AD8" s="70" t="str">
        <f t="shared" si="3"/>
        <v>911 Supervisor</v>
      </c>
      <c r="AE8" s="70">
        <f ca="1">ROUND(T8,3)</f>
        <v>36.725999999999999</v>
      </c>
      <c r="AF8" s="70">
        <f t="shared" ref="AF8:AK8" ca="1" si="4">ROUND(U8,3)</f>
        <v>38.609000000000002</v>
      </c>
      <c r="AG8" s="70">
        <f t="shared" ca="1" si="4"/>
        <v>40.606000000000002</v>
      </c>
      <c r="AH8" s="70">
        <f t="shared" ca="1" si="4"/>
        <v>42.703000000000003</v>
      </c>
      <c r="AI8" s="70">
        <f t="shared" ca="1" si="4"/>
        <v>44.912999999999997</v>
      </c>
      <c r="AJ8" s="70">
        <f t="shared" ca="1" si="4"/>
        <v>47.238999999999997</v>
      </c>
      <c r="AK8" s="70">
        <f t="shared" ca="1" si="4"/>
        <v>49.531999999999996</v>
      </c>
    </row>
    <row r="9" spans="1:37" s="23" customFormat="1" ht="14.4" x14ac:dyDescent="0.55000000000000004">
      <c r="A9" s="27"/>
      <c r="B9" s="27"/>
      <c r="H9" s="110"/>
      <c r="I9" s="110"/>
      <c r="J9" s="110"/>
      <c r="K9" s="110"/>
      <c r="L9" s="110"/>
      <c r="M9" s="110"/>
      <c r="N9" s="110"/>
      <c r="P9" s="95"/>
      <c r="Q9" s="96"/>
      <c r="R9" s="95"/>
      <c r="S9" s="96"/>
      <c r="T9" s="95"/>
      <c r="U9" s="95"/>
      <c r="V9" s="95"/>
      <c r="W9" s="95"/>
      <c r="X9" s="95"/>
      <c r="Y9" s="95"/>
      <c r="Z9" s="95"/>
      <c r="AA9" s="67"/>
      <c r="AB9" s="67"/>
      <c r="AC9" s="105"/>
      <c r="AD9" s="67"/>
      <c r="AE9" s="67"/>
      <c r="AF9" s="67"/>
      <c r="AG9" s="67"/>
      <c r="AH9" s="67"/>
      <c r="AI9" s="67"/>
      <c r="AJ9" s="67"/>
      <c r="AK9" s="67"/>
    </row>
    <row r="10" spans="1:37" s="23" customFormat="1" ht="14.4" x14ac:dyDescent="0.55000000000000004">
      <c r="A10" s="27"/>
      <c r="B10" s="27"/>
      <c r="H10" s="44"/>
      <c r="I10" s="44"/>
      <c r="J10" s="44"/>
      <c r="K10" s="44"/>
      <c r="L10" s="44"/>
      <c r="P10" s="95"/>
      <c r="Q10" s="96"/>
      <c r="R10" s="95"/>
      <c r="S10" s="96"/>
      <c r="T10" s="95"/>
      <c r="U10" s="95"/>
      <c r="V10" s="95"/>
      <c r="W10" s="95"/>
      <c r="X10" s="95"/>
      <c r="Y10" s="95"/>
      <c r="Z10" s="95"/>
      <c r="AA10" s="67"/>
      <c r="AB10" s="67"/>
      <c r="AC10" s="105"/>
      <c r="AD10" s="67"/>
      <c r="AE10" s="67"/>
      <c r="AF10" s="67"/>
      <c r="AG10" s="67"/>
      <c r="AH10" s="67"/>
      <c r="AI10" s="67"/>
      <c r="AJ10" s="67"/>
      <c r="AK10" s="67"/>
    </row>
    <row r="11" spans="1:37" s="23" customFormat="1" ht="14.4" x14ac:dyDescent="0.55000000000000004">
      <c r="C11" s="27"/>
      <c r="P11" s="95"/>
      <c r="Q11" s="96"/>
      <c r="R11" s="95"/>
      <c r="S11" s="96"/>
      <c r="T11" s="95"/>
      <c r="U11" s="95"/>
      <c r="V11" s="95"/>
      <c r="W11" s="95"/>
      <c r="X11" s="95"/>
      <c r="Y11" s="95"/>
      <c r="Z11" s="95"/>
      <c r="AA11" s="67"/>
      <c r="AB11" s="67"/>
      <c r="AC11" s="105"/>
      <c r="AD11" s="67"/>
      <c r="AE11" s="67"/>
      <c r="AF11" s="67"/>
      <c r="AG11" s="67"/>
      <c r="AH11" s="67"/>
      <c r="AI11" s="67"/>
      <c r="AJ11" s="67"/>
      <c r="AK11" s="67"/>
    </row>
    <row r="12" spans="1:37" s="23" customFormat="1" ht="14.4" x14ac:dyDescent="0.55000000000000004">
      <c r="A12" s="28" t="s">
        <v>111</v>
      </c>
      <c r="B12" s="28"/>
      <c r="D12" s="22"/>
      <c r="E12" s="29"/>
      <c r="F12" s="22"/>
      <c r="G12" s="30"/>
      <c r="H12" s="31"/>
      <c r="I12" s="31"/>
      <c r="J12" s="31"/>
      <c r="K12" s="31"/>
      <c r="L12" s="31"/>
      <c r="P12" s="95"/>
      <c r="Q12" s="100" t="s">
        <v>67</v>
      </c>
      <c r="R12" s="95"/>
      <c r="S12" s="96"/>
      <c r="T12" s="95"/>
      <c r="U12" s="95"/>
      <c r="V12" s="95"/>
      <c r="W12" s="95"/>
      <c r="X12" s="95"/>
      <c r="Y12" s="95"/>
      <c r="Z12" s="95"/>
      <c r="AA12" s="67"/>
      <c r="AB12" s="74" t="str">
        <f>Q12</f>
        <v>Longevity</v>
      </c>
      <c r="AC12" s="105"/>
      <c r="AD12" s="67"/>
      <c r="AE12" s="67"/>
      <c r="AF12" s="67"/>
      <c r="AG12" s="67"/>
      <c r="AH12" s="67"/>
      <c r="AI12" s="67"/>
      <c r="AJ12" s="67"/>
      <c r="AK12" s="67"/>
    </row>
    <row r="13" spans="1:37" s="23" customFormat="1" ht="14.4" x14ac:dyDescent="0.55000000000000004">
      <c r="B13" s="109">
        <f ca="1">T13</f>
        <v>0.4442632164736372</v>
      </c>
      <c r="C13" s="29" t="s">
        <v>27</v>
      </c>
      <c r="E13" s="22"/>
      <c r="I13" s="32"/>
      <c r="P13" s="95" t="s">
        <v>85</v>
      </c>
      <c r="Q13" s="99" t="s">
        <v>68</v>
      </c>
      <c r="R13" s="95"/>
      <c r="S13" s="96"/>
      <c r="T13" s="99" cm="1">
        <f t="array" aca="1" ref="T13" ca="1">IF($P13="Y",VLOOKUP($Q13,INDIRECT($Q$2),T$6,0)*INDIRECT($P$1)*INDIRECT($S$1),VLOOKUP($Q13,INDIRECT($Q$2),T$6,0))</f>
        <v>0.4442632164736372</v>
      </c>
      <c r="U13" s="95"/>
      <c r="V13" s="95"/>
      <c r="W13" s="95"/>
      <c r="X13" s="95"/>
      <c r="Y13" s="95"/>
      <c r="Z13" s="95"/>
      <c r="AA13" s="67" t="str">
        <f>P13</f>
        <v>Y</v>
      </c>
      <c r="AB13" s="70" t="str">
        <f>Q13</f>
        <v>10th Year</v>
      </c>
      <c r="AC13" s="105"/>
      <c r="AD13" s="67"/>
      <c r="AE13" s="70">
        <f ca="1">ROUND(T13,3)</f>
        <v>0.44400000000000001</v>
      </c>
      <c r="AF13" s="67"/>
      <c r="AG13" s="67"/>
      <c r="AH13" s="67"/>
      <c r="AI13" s="67"/>
      <c r="AJ13" s="67"/>
      <c r="AK13" s="67"/>
    </row>
    <row r="14" spans="1:37" s="23" customFormat="1" ht="14.4" x14ac:dyDescent="0.55000000000000004">
      <c r="B14" s="32">
        <f t="shared" ref="B14:B16" ca="1" si="5">T14</f>
        <v>0.59235095529818294</v>
      </c>
      <c r="C14" s="29" t="s">
        <v>28</v>
      </c>
      <c r="E14" s="22"/>
      <c r="I14" s="32"/>
      <c r="P14" s="95" t="s">
        <v>85</v>
      </c>
      <c r="Q14" s="99" t="s">
        <v>69</v>
      </c>
      <c r="R14" s="95"/>
      <c r="S14" s="96"/>
      <c r="T14" s="99" cm="1">
        <f t="array" aca="1" ref="T14" ca="1">IF($P14="Y",VLOOKUP($Q14,INDIRECT($Q$2),T$6,0)*INDIRECT($P$1)*INDIRECT($S$1),VLOOKUP($Q14,INDIRECT($Q$2),T$6,0))</f>
        <v>0.59235095529818294</v>
      </c>
      <c r="U14" s="95"/>
      <c r="V14" s="95"/>
      <c r="W14" s="95"/>
      <c r="X14" s="95"/>
      <c r="Y14" s="95"/>
      <c r="Z14" s="95"/>
      <c r="AA14" s="67" t="str">
        <f>P14</f>
        <v>Y</v>
      </c>
      <c r="AB14" s="70" t="str">
        <f>Q14</f>
        <v>15th Year</v>
      </c>
      <c r="AC14" s="105"/>
      <c r="AD14" s="67"/>
      <c r="AE14" s="70">
        <f ca="1">ROUND(T14,3)</f>
        <v>0.59199999999999997</v>
      </c>
      <c r="AF14" s="67"/>
      <c r="AG14" s="67"/>
      <c r="AH14" s="67"/>
      <c r="AI14" s="67"/>
      <c r="AJ14" s="67"/>
      <c r="AK14" s="67"/>
    </row>
    <row r="15" spans="1:37" s="23" customFormat="1" ht="14.4" x14ac:dyDescent="0.55000000000000004">
      <c r="B15" s="32">
        <f t="shared" ca="1" si="5"/>
        <v>0.74043869412272845</v>
      </c>
      <c r="C15" s="29" t="s">
        <v>29</v>
      </c>
      <c r="E15" s="22"/>
      <c r="I15" s="32"/>
      <c r="P15" s="95" t="s">
        <v>85</v>
      </c>
      <c r="Q15" s="99" t="s">
        <v>70</v>
      </c>
      <c r="R15" s="95"/>
      <c r="S15" s="96"/>
      <c r="T15" s="99" cm="1">
        <f t="array" aca="1" ref="T15" ca="1">IF($P15="Y",VLOOKUP($Q15,INDIRECT($Q$2),T$6,0)*INDIRECT($P$1)*INDIRECT($S$1),VLOOKUP($Q15,INDIRECT($Q$2),T$6,0))</f>
        <v>0.74043869412272845</v>
      </c>
      <c r="U15" s="95"/>
      <c r="V15" s="95"/>
      <c r="W15" s="95"/>
      <c r="X15" s="95"/>
      <c r="Y15" s="95"/>
      <c r="Z15" s="95"/>
      <c r="AA15" s="67" t="str">
        <f>P15</f>
        <v>Y</v>
      </c>
      <c r="AB15" s="70" t="str">
        <f>Q15</f>
        <v>20th Year</v>
      </c>
      <c r="AC15" s="105"/>
      <c r="AD15" s="67"/>
      <c r="AE15" s="70">
        <f ca="1">ROUND(T15,3)</f>
        <v>0.74</v>
      </c>
      <c r="AF15" s="67"/>
      <c r="AG15" s="67"/>
      <c r="AH15" s="67"/>
      <c r="AI15" s="67"/>
      <c r="AJ15" s="67"/>
      <c r="AK15" s="67"/>
    </row>
    <row r="16" spans="1:37" s="23" customFormat="1" ht="14.4" x14ac:dyDescent="0.55000000000000004">
      <c r="B16" s="32">
        <f t="shared" ca="1" si="5"/>
        <v>0.8885264329472744</v>
      </c>
      <c r="C16" s="29" t="s">
        <v>30</v>
      </c>
      <c r="E16" s="22"/>
      <c r="P16" s="95" t="s">
        <v>85</v>
      </c>
      <c r="Q16" s="99" t="s">
        <v>71</v>
      </c>
      <c r="R16" s="95"/>
      <c r="S16" s="96"/>
      <c r="T16" s="99" cm="1">
        <f t="array" aca="1" ref="T16" ca="1">IF($P16="Y",VLOOKUP($Q16,INDIRECT($Q$2),T$6,0)*INDIRECT($P$1)*INDIRECT($S$1),VLOOKUP($Q16,INDIRECT($Q$2),T$6,0))</f>
        <v>0.8885264329472744</v>
      </c>
      <c r="U16" s="95"/>
      <c r="V16" s="95"/>
      <c r="W16" s="95"/>
      <c r="X16" s="95"/>
      <c r="Y16" s="95"/>
      <c r="Z16" s="95"/>
      <c r="AA16" s="67" t="str">
        <f>P16</f>
        <v>Y</v>
      </c>
      <c r="AB16" s="70" t="str">
        <f>Q16</f>
        <v>25th Year</v>
      </c>
      <c r="AC16" s="105"/>
      <c r="AD16" s="67"/>
      <c r="AE16" s="70">
        <f ca="1">ROUND(T16,3)</f>
        <v>0.88900000000000001</v>
      </c>
      <c r="AF16" s="67"/>
      <c r="AG16" s="67"/>
      <c r="AH16" s="67"/>
      <c r="AI16" s="67"/>
      <c r="AJ16" s="67"/>
      <c r="AK16" s="67"/>
    </row>
    <row r="17" spans="1:37" s="23" customFormat="1" ht="14.4" x14ac:dyDescent="0.55000000000000004">
      <c r="B17" s="32"/>
      <c r="C17" s="29"/>
      <c r="E17" s="22"/>
      <c r="P17" s="95"/>
      <c r="Q17" s="101"/>
      <c r="R17" s="95"/>
      <c r="S17" s="96"/>
      <c r="T17" s="95"/>
      <c r="U17" s="95"/>
      <c r="V17" s="95"/>
      <c r="W17" s="95"/>
      <c r="X17" s="95"/>
      <c r="Y17" s="95"/>
      <c r="Z17" s="95"/>
      <c r="AA17" s="67"/>
      <c r="AB17" s="70"/>
      <c r="AC17" s="105"/>
      <c r="AD17" s="67"/>
      <c r="AE17" s="70"/>
      <c r="AF17" s="67"/>
      <c r="AG17" s="67"/>
      <c r="AH17" s="67"/>
      <c r="AI17" s="67"/>
      <c r="AJ17" s="67"/>
      <c r="AK17" s="67"/>
    </row>
    <row r="18" spans="1:37" s="23" customFormat="1" ht="14.4" x14ac:dyDescent="0.55000000000000004">
      <c r="P18" s="95"/>
      <c r="Q18" s="96"/>
      <c r="R18" s="95"/>
      <c r="S18" s="96"/>
      <c r="T18" s="95"/>
      <c r="U18" s="95"/>
      <c r="V18" s="95"/>
      <c r="W18" s="95"/>
      <c r="X18" s="95"/>
      <c r="Y18" s="95"/>
      <c r="Z18" s="95"/>
      <c r="AA18" s="67"/>
      <c r="AB18" s="70"/>
      <c r="AC18" s="105"/>
      <c r="AD18" s="67"/>
      <c r="AE18" s="70"/>
      <c r="AF18" s="67"/>
      <c r="AG18" s="67"/>
      <c r="AH18" s="67"/>
      <c r="AI18" s="67"/>
      <c r="AJ18" s="67"/>
      <c r="AK18" s="67"/>
    </row>
    <row r="19" spans="1:37" s="23" customFormat="1" ht="14.4" x14ac:dyDescent="0.55000000000000004">
      <c r="A19" s="28" t="s">
        <v>110</v>
      </c>
      <c r="B19" s="28"/>
      <c r="D19" s="33"/>
      <c r="E19" s="27"/>
      <c r="F19" s="33"/>
      <c r="G19" s="27"/>
      <c r="H19" s="27"/>
      <c r="I19" s="27"/>
      <c r="J19" s="27"/>
      <c r="K19" s="27"/>
      <c r="P19" s="95"/>
      <c r="Q19" s="102"/>
      <c r="R19" s="95"/>
      <c r="S19" s="96"/>
      <c r="T19" s="95"/>
      <c r="U19" s="95"/>
      <c r="V19" s="95"/>
      <c r="W19" s="95"/>
      <c r="X19" s="95"/>
      <c r="Y19" s="95"/>
      <c r="Z19" s="95"/>
      <c r="AA19" s="67"/>
      <c r="AB19" s="70"/>
      <c r="AC19" s="105"/>
      <c r="AD19" s="67"/>
      <c r="AE19" s="70"/>
      <c r="AF19" s="67"/>
      <c r="AG19" s="67"/>
      <c r="AH19" s="67"/>
      <c r="AI19" s="67"/>
      <c r="AJ19" s="67"/>
      <c r="AK19" s="67"/>
    </row>
    <row r="20" spans="1:37" s="23" customFormat="1" ht="14.4" x14ac:dyDescent="0.55000000000000004">
      <c r="A20" s="28"/>
      <c r="B20" s="29" t="s">
        <v>107</v>
      </c>
      <c r="D20" s="22"/>
      <c r="F20" s="22"/>
      <c r="P20" s="95"/>
      <c r="Q20" s="103" t="s">
        <v>78</v>
      </c>
      <c r="R20" s="95"/>
      <c r="S20" s="96"/>
      <c r="T20" s="95"/>
      <c r="U20" s="95"/>
      <c r="V20" s="95"/>
      <c r="W20" s="95"/>
      <c r="X20" s="95"/>
      <c r="Y20" s="95"/>
      <c r="Z20" s="95"/>
      <c r="AA20" s="67"/>
      <c r="AB20" s="73" t="str">
        <f>Q20</f>
        <v>Shift Differentials</v>
      </c>
      <c r="AC20" s="105"/>
      <c r="AD20" s="67"/>
      <c r="AE20" s="70"/>
      <c r="AF20" s="67"/>
      <c r="AG20" s="67"/>
      <c r="AH20" s="67"/>
      <c r="AI20" s="67"/>
      <c r="AJ20" s="67"/>
      <c r="AK20" s="67"/>
    </row>
    <row r="21" spans="1:37" s="23" customFormat="1" ht="14.4" x14ac:dyDescent="0.55000000000000004">
      <c r="A21" s="28"/>
      <c r="B21" s="29" t="str">
        <f>"shall be paid an additional "&amp;TEXT(T21,"$0.000")&amp;" per hour for all hours worked on that shift.  In addition"</f>
        <v>shall be paid an additional $0.635 per hour for all hours worked on that shift.  In addition</v>
      </c>
      <c r="D21" s="34"/>
      <c r="F21" s="29"/>
      <c r="P21" s="95" t="s">
        <v>85</v>
      </c>
      <c r="Q21" s="95" t="s">
        <v>75</v>
      </c>
      <c r="R21" s="95"/>
      <c r="S21" s="96"/>
      <c r="T21" s="99">
        <v>0.63500000000000001</v>
      </c>
      <c r="U21" s="95"/>
      <c r="V21" s="95"/>
      <c r="W21" s="95"/>
      <c r="X21" s="95"/>
      <c r="Y21" s="95"/>
      <c r="Z21" s="95"/>
      <c r="AA21" s="67" t="str">
        <f>P21</f>
        <v>Y</v>
      </c>
      <c r="AB21" s="70" t="str">
        <f>Q21</f>
        <v>41F</v>
      </c>
      <c r="AC21" s="105"/>
      <c r="AD21" s="67"/>
      <c r="AE21" s="70">
        <f>ROUND(T21,3)</f>
        <v>0.63500000000000001</v>
      </c>
      <c r="AF21" s="67"/>
      <c r="AG21" s="67"/>
      <c r="AH21" s="67"/>
      <c r="AI21" s="67"/>
      <c r="AJ21" s="67"/>
      <c r="AK21" s="67"/>
    </row>
    <row r="22" spans="1:37" s="23" customFormat="1" ht="14.4" x14ac:dyDescent="0.55000000000000004">
      <c r="A22" s="28"/>
      <c r="B22" s="29" t="s">
        <v>40</v>
      </c>
      <c r="D22" s="22"/>
      <c r="F22" s="22"/>
      <c r="P22" s="95"/>
      <c r="Q22" s="95" t="s">
        <v>77</v>
      </c>
      <c r="R22" s="95"/>
      <c r="S22" s="96" t="s">
        <v>119</v>
      </c>
      <c r="T22" s="107">
        <f>T21*2.5</f>
        <v>1.5874999999999999</v>
      </c>
      <c r="U22" s="95"/>
      <c r="V22" s="95"/>
      <c r="W22" s="95"/>
      <c r="X22" s="95"/>
      <c r="Y22" s="95"/>
      <c r="Z22" s="95"/>
      <c r="AA22" s="67"/>
      <c r="AB22" s="70" t="str">
        <f>Q22</f>
        <v>41G</v>
      </c>
      <c r="AC22" s="105"/>
      <c r="AD22" s="67"/>
      <c r="AE22" s="70">
        <f>ROUND(T22,3)</f>
        <v>1.5880000000000001</v>
      </c>
      <c r="AF22" s="67"/>
      <c r="AG22" s="67"/>
      <c r="AH22" s="67"/>
      <c r="AI22" s="67"/>
      <c r="AJ22" s="67"/>
      <c r="AK22" s="67"/>
    </row>
    <row r="23" spans="1:37" s="23" customFormat="1" ht="14.4" x14ac:dyDescent="0.55000000000000004">
      <c r="A23" s="28"/>
      <c r="B23" s="29" t="str">
        <f>"adjacent to such a shift, the "&amp;TEXT(T21,"$0.000")&amp;" per hour differential shall also be applied to those overtime hours."</f>
        <v>adjacent to such a shift, the $0.635 per hour differential shall also be applied to those overtime hours.</v>
      </c>
      <c r="D23" s="34"/>
      <c r="F23" s="29"/>
      <c r="P23" s="95"/>
      <c r="Q23" s="95" t="s">
        <v>76</v>
      </c>
      <c r="R23" s="95"/>
      <c r="S23" s="96" t="s">
        <v>120</v>
      </c>
      <c r="T23" s="107">
        <f>T21*1.5</f>
        <v>0.95250000000000001</v>
      </c>
      <c r="U23" s="95"/>
      <c r="V23" s="95"/>
      <c r="W23" s="95"/>
      <c r="X23" s="95"/>
      <c r="Y23" s="95"/>
      <c r="Z23" s="95"/>
      <c r="AA23" s="67"/>
      <c r="AB23" s="70" t="str">
        <f>Q23</f>
        <v>41H</v>
      </c>
      <c r="AC23" s="105"/>
      <c r="AD23" s="67"/>
      <c r="AE23" s="70">
        <f>ROUND(T23,3)</f>
        <v>0.95299999999999996</v>
      </c>
      <c r="AF23" s="67"/>
      <c r="AG23" s="67"/>
      <c r="AH23" s="67"/>
      <c r="AI23" s="67"/>
      <c r="AJ23" s="67"/>
      <c r="AK23" s="67"/>
    </row>
    <row r="24" spans="1:37" s="23" customFormat="1" ht="14.4" x14ac:dyDescent="0.55000000000000004">
      <c r="A24" s="28"/>
      <c r="B24" s="29"/>
      <c r="D24" s="22"/>
      <c r="F24" s="22"/>
      <c r="P24" s="95"/>
      <c r="Q24" s="95" t="s">
        <v>118</v>
      </c>
      <c r="R24" s="95"/>
      <c r="S24" s="96" t="s">
        <v>121</v>
      </c>
      <c r="T24" s="107">
        <f>T21*2</f>
        <v>1.27</v>
      </c>
      <c r="U24" s="95"/>
      <c r="V24" s="95"/>
      <c r="W24" s="95"/>
      <c r="X24" s="95"/>
      <c r="Y24" s="95"/>
      <c r="Z24" s="95"/>
      <c r="AA24" s="67"/>
      <c r="AB24" s="70" t="str">
        <f>Q24</f>
        <v>41J</v>
      </c>
      <c r="AC24" s="105"/>
      <c r="AD24" s="67"/>
      <c r="AE24" s="70">
        <f>ROUND(T24,3)</f>
        <v>1.27</v>
      </c>
      <c r="AF24" s="67"/>
      <c r="AG24" s="67"/>
      <c r="AH24" s="67"/>
      <c r="AI24" s="67"/>
      <c r="AJ24" s="67"/>
      <c r="AK24" s="67"/>
    </row>
    <row r="25" spans="1:37" s="23" customFormat="1" ht="14.4" x14ac:dyDescent="0.55000000000000004">
      <c r="A25" s="28"/>
      <c r="B25" s="29" t="s">
        <v>44</v>
      </c>
      <c r="D25" s="22"/>
      <c r="F25" s="22"/>
      <c r="P25" s="95"/>
      <c r="Q25" s="95"/>
      <c r="R25" s="95"/>
      <c r="S25" s="96"/>
      <c r="T25" s="99"/>
      <c r="U25" s="95"/>
      <c r="V25" s="95"/>
      <c r="W25" s="95"/>
      <c r="X25" s="95"/>
      <c r="Y25" s="95"/>
      <c r="Z25" s="95"/>
      <c r="AA25" s="67"/>
      <c r="AB25" s="70"/>
      <c r="AC25" s="105"/>
      <c r="AD25" s="67"/>
      <c r="AE25" s="70"/>
      <c r="AF25" s="67"/>
      <c r="AG25" s="67"/>
      <c r="AH25" s="67"/>
      <c r="AI25" s="67"/>
      <c r="AJ25" s="67"/>
      <c r="AK25" s="67"/>
    </row>
    <row r="26" spans="1:37" s="23" customFormat="1" ht="14.4" x14ac:dyDescent="0.55000000000000004">
      <c r="A26" s="28"/>
      <c r="B26" s="29" t="str">
        <f>"shall be paid an additional "&amp;TEXT(T26,"$0.000")&amp;" per hour for all hours worked on that shift.  In addition,"</f>
        <v>shall be paid an additional $1.507 per hour for all hours worked on that shift.  In addition,</v>
      </c>
      <c r="D26" s="34"/>
      <c r="F26" s="29"/>
      <c r="P26" s="95" t="s">
        <v>85</v>
      </c>
      <c r="Q26" s="95" t="s">
        <v>72</v>
      </c>
      <c r="R26" s="95"/>
      <c r="S26" s="96"/>
      <c r="T26" s="99">
        <v>1.5069999999999999</v>
      </c>
      <c r="U26" s="95"/>
      <c r="V26" s="95"/>
      <c r="W26" s="95"/>
      <c r="X26" s="95"/>
      <c r="Y26" s="95"/>
      <c r="Z26" s="95"/>
      <c r="AA26" s="67" t="str">
        <f t="shared" ref="AA26:AB28" si="6">P26</f>
        <v>Y</v>
      </c>
      <c r="AB26" s="70" t="str">
        <f t="shared" si="6"/>
        <v>97F</v>
      </c>
      <c r="AC26" s="105"/>
      <c r="AD26" s="67"/>
      <c r="AE26" s="70">
        <f>ROUND(T26,3)</f>
        <v>1.5069999999999999</v>
      </c>
      <c r="AF26" s="67"/>
      <c r="AG26" s="67"/>
      <c r="AH26" s="67"/>
      <c r="AI26" s="67"/>
      <c r="AJ26" s="67"/>
      <c r="AK26" s="67"/>
    </row>
    <row r="27" spans="1:37" s="23" customFormat="1" ht="14.4" x14ac:dyDescent="0.55000000000000004">
      <c r="A27" s="28"/>
      <c r="B27" s="29" t="s">
        <v>40</v>
      </c>
      <c r="D27" s="22"/>
      <c r="F27" s="22"/>
      <c r="P27" s="95"/>
      <c r="Q27" s="95" t="s">
        <v>74</v>
      </c>
      <c r="R27" s="95"/>
      <c r="S27" s="96" t="s">
        <v>119</v>
      </c>
      <c r="T27" s="107">
        <f>T26*2.5</f>
        <v>3.7674999999999996</v>
      </c>
      <c r="U27" s="95"/>
      <c r="V27" s="95"/>
      <c r="W27" s="95"/>
      <c r="X27" s="95"/>
      <c r="Y27" s="95"/>
      <c r="Z27" s="95"/>
      <c r="AA27" s="67"/>
      <c r="AB27" s="70" t="str">
        <f t="shared" si="6"/>
        <v>97G</v>
      </c>
      <c r="AC27" s="105"/>
      <c r="AD27" s="67"/>
      <c r="AE27" s="70">
        <f>ROUND(T27,3)</f>
        <v>3.7679999999999998</v>
      </c>
      <c r="AF27" s="67"/>
      <c r="AG27" s="67"/>
      <c r="AH27" s="67"/>
      <c r="AI27" s="67"/>
      <c r="AJ27" s="67"/>
      <c r="AK27" s="67"/>
    </row>
    <row r="28" spans="1:37" s="23" customFormat="1" ht="14.4" x14ac:dyDescent="0.55000000000000004">
      <c r="A28" s="28"/>
      <c r="B28" s="29" t="str">
        <f>"adjacent to such a shift, the "&amp;TEXT(T26,"$0.000")&amp;" per hour differential shall also be applied to those overtime hours."</f>
        <v>adjacent to such a shift, the $1.507 per hour differential shall also be applied to those overtime hours.</v>
      </c>
      <c r="D28" s="34"/>
      <c r="F28" s="29"/>
      <c r="P28" s="95"/>
      <c r="Q28" s="95" t="s">
        <v>73</v>
      </c>
      <c r="R28" s="95"/>
      <c r="S28" s="96" t="s">
        <v>120</v>
      </c>
      <c r="T28" s="107">
        <f>T26*1.5</f>
        <v>2.2605</v>
      </c>
      <c r="U28" s="95"/>
      <c r="V28" s="95"/>
      <c r="W28" s="95"/>
      <c r="X28" s="95"/>
      <c r="Y28" s="95"/>
      <c r="Z28" s="95"/>
      <c r="AA28" s="67"/>
      <c r="AB28" s="70" t="str">
        <f t="shared" si="6"/>
        <v>97H</v>
      </c>
      <c r="AC28" s="105"/>
      <c r="AD28" s="67"/>
      <c r="AE28" s="70">
        <f>ROUND(T28,3)</f>
        <v>2.2610000000000001</v>
      </c>
      <c r="AF28" s="67"/>
      <c r="AG28" s="67"/>
      <c r="AH28" s="67"/>
      <c r="AI28" s="67"/>
      <c r="AJ28" s="67"/>
      <c r="AK28" s="67"/>
    </row>
    <row r="29" spans="1:37" s="23" customFormat="1" ht="14.4" x14ac:dyDescent="0.55000000000000004">
      <c r="P29" s="95"/>
      <c r="Q29" s="95" t="s">
        <v>116</v>
      </c>
      <c r="R29" s="95"/>
      <c r="S29" s="96" t="s">
        <v>121</v>
      </c>
      <c r="T29" s="107">
        <f>T26*2</f>
        <v>3.0139999999999998</v>
      </c>
      <c r="U29" s="95"/>
      <c r="V29" s="95"/>
      <c r="W29" s="95"/>
      <c r="X29" s="95"/>
      <c r="Y29" s="95"/>
      <c r="Z29" s="95"/>
      <c r="AA29" s="67"/>
      <c r="AB29" s="70" t="str">
        <f t="shared" ref="AB29" si="7">Q29</f>
        <v>97J</v>
      </c>
      <c r="AC29" s="105"/>
      <c r="AD29" s="67"/>
      <c r="AE29" s="70">
        <f>ROUND(T29,3)</f>
        <v>3.0139999999999998</v>
      </c>
      <c r="AF29" s="67"/>
      <c r="AG29" s="67"/>
      <c r="AH29" s="67"/>
      <c r="AI29" s="67"/>
      <c r="AJ29" s="67"/>
      <c r="AK29" s="67"/>
    </row>
    <row r="30" spans="1:37" ht="14.4" x14ac:dyDescent="0.55000000000000004">
      <c r="A30" s="27" t="s">
        <v>108</v>
      </c>
      <c r="B30" s="23"/>
      <c r="AA30" s="67"/>
      <c r="AB30" s="70"/>
      <c r="AC30" s="105"/>
      <c r="AD30" s="67"/>
      <c r="AE30" s="70"/>
    </row>
    <row r="31" spans="1:37" ht="14.4" x14ac:dyDescent="0.55000000000000004">
      <c r="A31" s="23"/>
      <c r="B31" s="23" t="s">
        <v>109</v>
      </c>
      <c r="D31" s="21"/>
      <c r="AA31" s="67"/>
      <c r="AB31" s="70"/>
      <c r="AC31" s="105"/>
      <c r="AD31" s="67"/>
      <c r="AE31" s="70"/>
    </row>
    <row r="32" spans="1:37" ht="14.4" x14ac:dyDescent="0.55000000000000004">
      <c r="A32" s="23"/>
      <c r="B32" s="23" t="str">
        <f>"for a training premium paid at "&amp;TEXT(T32,"$#.000")&amp;" per hour for each hour spent performing training duties. "</f>
        <v xml:space="preserve">for a training premium paid at $3.000 per hour for each hour spent performing training duties. </v>
      </c>
      <c r="P32" s="95" t="s">
        <v>112</v>
      </c>
      <c r="Q32" s="95" t="s">
        <v>124</v>
      </c>
      <c r="R32" s="90" t="s">
        <v>125</v>
      </c>
      <c r="S32" s="96"/>
      <c r="T32" s="99">
        <v>3</v>
      </c>
      <c r="AA32" s="67" t="str">
        <f t="shared" ref="AA32" si="8">P32</f>
        <v>N</v>
      </c>
      <c r="AB32" s="70" t="str">
        <f t="shared" ref="AB32:AB34" si="9">Q32</f>
        <v>T9F</v>
      </c>
      <c r="AC32" s="105"/>
      <c r="AD32" s="67"/>
      <c r="AE32" s="70">
        <f t="shared" ref="AE32:AE34" si="10">ROUND(T32,3)</f>
        <v>3</v>
      </c>
    </row>
    <row r="33" spans="16:31" ht="14.4" x14ac:dyDescent="0.55000000000000004">
      <c r="P33" s="95"/>
      <c r="Q33" s="95" t="s">
        <v>113</v>
      </c>
      <c r="R33" s="95"/>
      <c r="S33" s="96"/>
      <c r="T33" s="108">
        <f>T32*2.5</f>
        <v>7.5</v>
      </c>
      <c r="AA33" s="67"/>
      <c r="AB33" s="70" t="str">
        <f t="shared" si="9"/>
        <v>New2</v>
      </c>
      <c r="AC33" s="105"/>
      <c r="AD33" s="67"/>
      <c r="AE33" s="70">
        <f t="shared" si="10"/>
        <v>7.5</v>
      </c>
    </row>
    <row r="34" spans="16:31" ht="14.4" x14ac:dyDescent="0.55000000000000004">
      <c r="P34" s="95"/>
      <c r="Q34" s="95" t="s">
        <v>114</v>
      </c>
      <c r="R34" s="95"/>
      <c r="S34" s="96"/>
      <c r="T34" s="108">
        <f>T32*1.5</f>
        <v>4.5</v>
      </c>
      <c r="AA34" s="67"/>
      <c r="AB34" s="70" t="str">
        <f t="shared" si="9"/>
        <v>New3</v>
      </c>
      <c r="AC34" s="105"/>
      <c r="AD34" s="67"/>
      <c r="AE34" s="70">
        <f t="shared" si="10"/>
        <v>4.5</v>
      </c>
    </row>
  </sheetData>
  <pageMargins left="0.25" right="0.25" top="1" bottom="1" header="0.5" footer="0.5"/>
  <pageSetup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May 2017 </vt:lpstr>
      <vt:lpstr>January 1 2018</vt:lpstr>
      <vt:lpstr>April 1 2018</vt:lpstr>
      <vt:lpstr>April 1 2019</vt:lpstr>
      <vt:lpstr>April 1 2020</vt:lpstr>
      <vt:lpstr>1-1-2021</vt:lpstr>
      <vt:lpstr>1-1-2022</vt:lpstr>
      <vt:lpstr>1-1-2023</vt:lpstr>
      <vt:lpstr>1-1-2024</vt:lpstr>
      <vt:lpstr>1-1-2025</vt:lpstr>
      <vt:lpstr>1-1-2026</vt:lpstr>
      <vt:lpstr>1-1-2027</vt:lpstr>
      <vt:lpstr>Notes</vt:lpstr>
      <vt:lpstr>Data2020</vt:lpstr>
      <vt:lpstr>Data2021</vt:lpstr>
      <vt:lpstr>Data2022</vt:lpstr>
      <vt:lpstr>Data2023</vt:lpstr>
      <vt:lpstr>Data2024</vt:lpstr>
      <vt:lpstr>Data2025</vt:lpstr>
      <vt:lpstr>Data2026</vt:lpstr>
      <vt:lpstr>MktAdj2024</vt:lpstr>
      <vt:lpstr>MktAdj2025</vt:lpstr>
      <vt:lpstr>MktAdj2026</vt:lpstr>
      <vt:lpstr>MktAdj2027</vt:lpstr>
      <vt:lpstr>PercIncr2021</vt:lpstr>
      <vt:lpstr>PercIncr2022</vt:lpstr>
      <vt:lpstr>PercIncr2023</vt:lpstr>
      <vt:lpstr>PercIncr2024</vt:lpstr>
      <vt:lpstr>PercIncr2025</vt:lpstr>
      <vt:lpstr>PercIncr2026</vt:lpstr>
      <vt:lpstr>PercIncr2027</vt:lpstr>
      <vt:lpstr>'April 1 2018'!Print_Area</vt:lpstr>
      <vt:lpstr>'April 1 2019'!Print_Area</vt:lpstr>
      <vt:lpstr>'January 1 2018'!Print_Area</vt:lpstr>
      <vt:lpstr>'May 2017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Nelms, Pam K.</dc:creator>
  <cp:lastModifiedBy>Kern, Dugan</cp:lastModifiedBy>
  <dcterms:created xsi:type="dcterms:W3CDTF">2018-09-28T15:12:53Z</dcterms:created>
  <dcterms:modified xsi:type="dcterms:W3CDTF">2026-06-22T21:43:21Z</dcterms:modified>
</cp:coreProperties>
</file>