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Human Resources\LABOR\1 (CPA) Political Appointed\Salary Schedules\"/>
    </mc:Choice>
  </mc:AlternateContent>
  <xr:revisionPtr revIDLastSave="0" documentId="13_ncr:1_{0F16DF83-55CE-4DA3-810D-C684D3DDA462}" xr6:coauthVersionLast="47" xr6:coauthVersionMax="47" xr10:uidLastSave="{00000000-0000-0000-0000-000000000000}"/>
  <bookViews>
    <workbookView xWindow="-110" yWindow="-110" windowWidth="19420" windowHeight="10300" firstSheet="21" activeTab="22" xr2:uid="{00000000-000D-0000-FFFF-FFFF00000000}"/>
  </bookViews>
  <sheets>
    <sheet name="2007 Salord" sheetId="3" state="hidden" r:id="rId1"/>
    <sheet name="2008" sheetId="4" state="hidden" r:id="rId2"/>
    <sheet name="January 2009" sheetId="5" state="hidden" r:id="rId3"/>
    <sheet name="May 2009 " sheetId="6" state="hidden" r:id="rId4"/>
    <sheet name="January 2011" sheetId="7" state="hidden" r:id="rId5"/>
    <sheet name="January througn March 2013" sheetId="11" state="hidden" r:id="rId6"/>
    <sheet name="January 2012" sheetId="8" state="hidden" r:id="rId7"/>
    <sheet name="Sheet1" sheetId="9" state="hidden" r:id="rId8"/>
    <sheet name="April 1 2013 old titles" sheetId="12" state="hidden" r:id="rId9"/>
    <sheet name="April 1 2013" sheetId="10" state="hidden" r:id="rId10"/>
    <sheet name="January 1 2015" sheetId="14" state="hidden" r:id="rId11"/>
    <sheet name="Feb 1 2015" sheetId="17" state="hidden" r:id="rId12"/>
    <sheet name="January 1 2017" sheetId="18" state="hidden" r:id="rId13"/>
    <sheet name="March 1 2017" sheetId="19" state="hidden" r:id="rId14"/>
    <sheet name="February 3, 2019" sheetId="20" state="hidden" r:id="rId15"/>
    <sheet name="January 1, 2020" sheetId="23" state="hidden" r:id="rId16"/>
    <sheet name="February 2020" sheetId="22" state="hidden" r:id="rId17"/>
    <sheet name="4-29-2021" sheetId="24" state="hidden" r:id="rId18"/>
    <sheet name="1-2-2022" sheetId="25" state="hidden" r:id="rId19"/>
    <sheet name="2023" sheetId="26" state="hidden" r:id="rId20"/>
    <sheet name="2024" sheetId="27" state="hidden" r:id="rId21"/>
    <sheet name="2025" sheetId="28" r:id="rId22"/>
    <sheet name="2026" sheetId="29" r:id="rId23"/>
    <sheet name="Notes" sheetId="21" state="hidden" r:id="rId24"/>
    <sheet name="Rate query for end of 2013" sheetId="15" state="hidden" r:id="rId25"/>
    <sheet name="Sheet2" sheetId="13" state="hidden" r:id="rId26"/>
  </sheets>
  <definedNames>
    <definedName name="_xlnm._FilterDatabase" localSheetId="19" hidden="1">'2023'!$A$17:$AL$24</definedName>
    <definedName name="_xlnm._FilterDatabase" localSheetId="20" hidden="1">'2024'!$A$18:$AL$25</definedName>
    <definedName name="_xlnm._FilterDatabase" localSheetId="21" hidden="1">'2025'!$A$18:$AL$25</definedName>
    <definedName name="_xlnm._FilterDatabase" localSheetId="22" hidden="1">'2026'!$A$20:$AL$27</definedName>
    <definedName name="Data2022">'1-2-2022'!$N$7:$X$28</definedName>
    <definedName name="Data2023">'2023'!$N$7:$Y$30</definedName>
    <definedName name="Data2024">'2024'!$N$9:$Y$31</definedName>
    <definedName name="Data2025">'2025'!$A$10:$L$31</definedName>
    <definedName name="DataApril2021">'4-29-2021'!$N$7:$X$27</definedName>
    <definedName name="DataFeb2020">'February 2020'!$O$6:$Y$27</definedName>
    <definedName name="IncrPerc2020">'February 2020'!$E$1</definedName>
    <definedName name="IncrPerc2021">'4-29-2021'!$O$1</definedName>
    <definedName name="IncrPerc2022">'1-2-2022'!$O$1</definedName>
    <definedName name="IncrPerc2023">'2023'!$O$1</definedName>
    <definedName name="IncrPercDec2023">'2024'!$O$2</definedName>
    <definedName name="IncrPercDec2024" localSheetId="22">'2026'!$O$2</definedName>
    <definedName name="IncrPercDec2024">'2025'!$O$2</definedName>
    <definedName name="_xlnm.Print_Area" localSheetId="22">'2026'!$A$1:$L$33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1" i="29" l="1"/>
  <c r="K11" i="29"/>
  <c r="J11" i="29"/>
  <c r="I11" i="29"/>
  <c r="H11" i="29"/>
  <c r="G11" i="29"/>
  <c r="F11" i="29"/>
  <c r="E11" i="29"/>
  <c r="K10" i="29"/>
  <c r="J10" i="29"/>
  <c r="I10" i="29"/>
  <c r="H10" i="29"/>
  <c r="G10" i="29"/>
  <c r="F10" i="29"/>
  <c r="E10" i="29"/>
  <c r="AJ11" i="29"/>
  <c r="AI11" i="29"/>
  <c r="AH11" i="29"/>
  <c r="AG11" i="29"/>
  <c r="AF11" i="29"/>
  <c r="AE11" i="29"/>
  <c r="AD11" i="29"/>
  <c r="AC11" i="29"/>
  <c r="AB11" i="29"/>
  <c r="AA11" i="29"/>
  <c r="AJ10" i="29"/>
  <c r="AI10" i="29"/>
  <c r="AH10" i="29"/>
  <c r="AG10" i="29"/>
  <c r="AF10" i="29"/>
  <c r="AE10" i="29"/>
  <c r="AD10" i="29"/>
  <c r="AC10" i="29"/>
  <c r="AB10" i="29"/>
  <c r="AA10" i="29"/>
  <c r="N10" i="29"/>
  <c r="P10" i="29"/>
  <c r="Q10" i="29"/>
  <c r="P11" i="29"/>
  <c r="Q11" i="29"/>
  <c r="AT12" i="29" l="1"/>
  <c r="AC27" i="29"/>
  <c r="AB27" i="29"/>
  <c r="AA27" i="29"/>
  <c r="Q27" i="29"/>
  <c r="P27" i="29"/>
  <c r="N27" i="29"/>
  <c r="AC26" i="29"/>
  <c r="AB26" i="29"/>
  <c r="AA26" i="29"/>
  <c r="Q26" i="29"/>
  <c r="P26" i="29"/>
  <c r="N26" i="29"/>
  <c r="AC25" i="29"/>
  <c r="AB25" i="29"/>
  <c r="AA25" i="29"/>
  <c r="Q25" i="29"/>
  <c r="P25" i="29"/>
  <c r="N25" i="29"/>
  <c r="AC24" i="29"/>
  <c r="AB24" i="29"/>
  <c r="AA24" i="29"/>
  <c r="Q24" i="29"/>
  <c r="P24" i="29"/>
  <c r="N24" i="29"/>
  <c r="AC23" i="29"/>
  <c r="AB23" i="29"/>
  <c r="AA23" i="29"/>
  <c r="Q23" i="29"/>
  <c r="P23" i="29"/>
  <c r="N23" i="29"/>
  <c r="AC21" i="29"/>
  <c r="AB21" i="29"/>
  <c r="AA21" i="29"/>
  <c r="Q21" i="29"/>
  <c r="P21" i="29"/>
  <c r="N21" i="29"/>
  <c r="AC17" i="29"/>
  <c r="AB17" i="29"/>
  <c r="AA17" i="29"/>
  <c r="Q17" i="29"/>
  <c r="P17" i="29"/>
  <c r="N17" i="29"/>
  <c r="AC16" i="29"/>
  <c r="AB16" i="29"/>
  <c r="AA16" i="29"/>
  <c r="Q16" i="29"/>
  <c r="P16" i="29"/>
  <c r="N16" i="29"/>
  <c r="AC15" i="29"/>
  <c r="AB15" i="29"/>
  <c r="AA15" i="29"/>
  <c r="Q15" i="29"/>
  <c r="P15" i="29"/>
  <c r="N15" i="29"/>
  <c r="AC14" i="29"/>
  <c r="AB14" i="29"/>
  <c r="AA14" i="29"/>
  <c r="Q14" i="29"/>
  <c r="P14" i="29"/>
  <c r="N14" i="29"/>
  <c r="AC13" i="29"/>
  <c r="AB13" i="29"/>
  <c r="AA13" i="29"/>
  <c r="Q13" i="29"/>
  <c r="P13" i="29"/>
  <c r="N13" i="29"/>
  <c r="AC12" i="29"/>
  <c r="AW12" i="29" s="1"/>
  <c r="AB12" i="29"/>
  <c r="AV12" i="29" s="1"/>
  <c r="AA12" i="29"/>
  <c r="AU12" i="29" s="1"/>
  <c r="Q12" i="29"/>
  <c r="P12" i="29"/>
  <c r="N12" i="29"/>
  <c r="S8" i="29"/>
  <c r="T8" i="29" s="1"/>
  <c r="U8" i="29" s="1"/>
  <c r="V8" i="29" s="1"/>
  <c r="W8" i="29" s="1"/>
  <c r="X8" i="29" s="1"/>
  <c r="Y8" i="29" s="1"/>
  <c r="AC25" i="28"/>
  <c r="AB25" i="28"/>
  <c r="AA25" i="28"/>
  <c r="Q25" i="28"/>
  <c r="P25" i="28"/>
  <c r="N25" i="28"/>
  <c r="AC24" i="28"/>
  <c r="AB24" i="28"/>
  <c r="AA24" i="28"/>
  <c r="Q24" i="28"/>
  <c r="P24" i="28"/>
  <c r="N24" i="28"/>
  <c r="AC23" i="28"/>
  <c r="AB23" i="28"/>
  <c r="AA23" i="28"/>
  <c r="Q23" i="28"/>
  <c r="P23" i="28"/>
  <c r="N23" i="28"/>
  <c r="AC22" i="28"/>
  <c r="AB22" i="28"/>
  <c r="AA22" i="28"/>
  <c r="Q22" i="28"/>
  <c r="P22" i="28"/>
  <c r="N22" i="28"/>
  <c r="AC21" i="28"/>
  <c r="AB21" i="28"/>
  <c r="AA21" i="28"/>
  <c r="Q21" i="28"/>
  <c r="P21" i="28"/>
  <c r="N21" i="28"/>
  <c r="AC19" i="28"/>
  <c r="AB19" i="28"/>
  <c r="AA19" i="28"/>
  <c r="Q19" i="28"/>
  <c r="P19" i="28"/>
  <c r="N19" i="28"/>
  <c r="AC15" i="28"/>
  <c r="AB15" i="28"/>
  <c r="AA15" i="28"/>
  <c r="Q15" i="28"/>
  <c r="P15" i="28"/>
  <c r="N15" i="28"/>
  <c r="AC14" i="28"/>
  <c r="AB14" i="28"/>
  <c r="AA14" i="28"/>
  <c r="Q14" i="28"/>
  <c r="P14" i="28"/>
  <c r="N14" i="28"/>
  <c r="AC13" i="28"/>
  <c r="AB13" i="28"/>
  <c r="AA13" i="28"/>
  <c r="Q13" i="28"/>
  <c r="P13" i="28"/>
  <c r="N13" i="28"/>
  <c r="AC12" i="28"/>
  <c r="AB12" i="28"/>
  <c r="AA12" i="28"/>
  <c r="Q12" i="28"/>
  <c r="P12" i="28"/>
  <c r="N12" i="28"/>
  <c r="AC11" i="28"/>
  <c r="AB11" i="28"/>
  <c r="AA11" i="28"/>
  <c r="Q11" i="28"/>
  <c r="P11" i="28"/>
  <c r="N11" i="28"/>
  <c r="AC10" i="28"/>
  <c r="AB10" i="28"/>
  <c r="AA10" i="28"/>
  <c r="Q10" i="28"/>
  <c r="P10" i="28"/>
  <c r="N10" i="28"/>
  <c r="U8" i="28"/>
  <c r="V8" i="28" s="1"/>
  <c r="W8" i="28" s="1"/>
  <c r="X8" i="28" s="1"/>
  <c r="Y8" i="28" s="1"/>
  <c r="T8" i="28"/>
  <c r="S8" i="28"/>
  <c r="AA12" i="27"/>
  <c r="AB12" i="27"/>
  <c r="AC12" i="27"/>
  <c r="AA13" i="27"/>
  <c r="AB13" i="27"/>
  <c r="AC13" i="27"/>
  <c r="AC25" i="27"/>
  <c r="AB25" i="27"/>
  <c r="AA25" i="27"/>
  <c r="Q25" i="27"/>
  <c r="P25" i="27"/>
  <c r="N25" i="27"/>
  <c r="AC24" i="27"/>
  <c r="AB24" i="27"/>
  <c r="AA24" i="27"/>
  <c r="Q24" i="27"/>
  <c r="P24" i="27"/>
  <c r="N24" i="27"/>
  <c r="AC23" i="27"/>
  <c r="AB23" i="27"/>
  <c r="AA23" i="27"/>
  <c r="Q23" i="27"/>
  <c r="P23" i="27"/>
  <c r="N23" i="27"/>
  <c r="AC22" i="27"/>
  <c r="AB22" i="27"/>
  <c r="AA22" i="27"/>
  <c r="Q22" i="27"/>
  <c r="P22" i="27"/>
  <c r="N22" i="27"/>
  <c r="AC21" i="27"/>
  <c r="AB21" i="27"/>
  <c r="AA21" i="27"/>
  <c r="Q21" i="27"/>
  <c r="P21" i="27"/>
  <c r="N21" i="27"/>
  <c r="AC19" i="27"/>
  <c r="AB19" i="27"/>
  <c r="AA19" i="27"/>
  <c r="Q19" i="27"/>
  <c r="P19" i="27"/>
  <c r="N19" i="27"/>
  <c r="AC15" i="27"/>
  <c r="AB15" i="27"/>
  <c r="AA15" i="27"/>
  <c r="Q15" i="27"/>
  <c r="P15" i="27"/>
  <c r="N15" i="27"/>
  <c r="AC14" i="27"/>
  <c r="AB14" i="27"/>
  <c r="AA14" i="27"/>
  <c r="Q14" i="27"/>
  <c r="P14" i="27"/>
  <c r="N14" i="27"/>
  <c r="Q13" i="27"/>
  <c r="P13" i="27"/>
  <c r="N13" i="27"/>
  <c r="Q12" i="27"/>
  <c r="P12" i="27"/>
  <c r="N12" i="27"/>
  <c r="AC11" i="27"/>
  <c r="AB11" i="27"/>
  <c r="AA11" i="27"/>
  <c r="Q11" i="27"/>
  <c r="P11" i="27"/>
  <c r="N11" i="27"/>
  <c r="AC10" i="27"/>
  <c r="AB10" i="27"/>
  <c r="AA10" i="27"/>
  <c r="Q10" i="27"/>
  <c r="P10" i="27"/>
  <c r="N10" i="27"/>
  <c r="S8" i="27"/>
  <c r="T8" i="27" s="1"/>
  <c r="U8" i="27" s="1"/>
  <c r="V8" i="27" s="1"/>
  <c r="W8" i="27" s="1"/>
  <c r="X8" i="27" s="1"/>
  <c r="Y8" i="27" s="1"/>
  <c r="E12" i="26"/>
  <c r="F12" i="26"/>
  <c r="G12" i="26"/>
  <c r="H12" i="26"/>
  <c r="N12" i="26"/>
  <c r="P12" i="26"/>
  <c r="Q12" i="26"/>
  <c r="V12" i="27" a="1"/>
  <c r="S13" i="27" a="1"/>
  <c r="U12" i="27" a="1"/>
  <c r="T12" i="27" a="1"/>
  <c r="Y13" i="27" a="1"/>
  <c r="X12" i="27" a="1"/>
  <c r="W12" i="27" a="1"/>
  <c r="V13" i="27" a="1"/>
  <c r="R12" i="27" a="1"/>
  <c r="W13" i="27" a="1"/>
  <c r="T13" i="27" a="1"/>
  <c r="U13" i="27" a="1"/>
  <c r="Y12" i="27" a="1"/>
  <c r="R13" i="27" a="1"/>
  <c r="S12" i="27" a="1"/>
  <c r="X13" i="27" a="1"/>
  <c r="T13" i="27" l="1"/>
  <c r="V12" i="27"/>
  <c r="Y13" i="27"/>
  <c r="S13" i="27"/>
  <c r="U12" i="27"/>
  <c r="T12" i="27"/>
  <c r="W13" i="27"/>
  <c r="Y12" i="27"/>
  <c r="S12" i="27"/>
  <c r="X13" i="27"/>
  <c r="V13" i="27"/>
  <c r="X12" i="27"/>
  <c r="K12" i="27" s="1"/>
  <c r="R12" i="27"/>
  <c r="R13" i="27"/>
  <c r="U13" i="27"/>
  <c r="W12" i="27"/>
  <c r="H11" i="26"/>
  <c r="G11" i="26"/>
  <c r="F11" i="26"/>
  <c r="E11" i="26"/>
  <c r="N11" i="26"/>
  <c r="P11" i="26"/>
  <c r="Q11" i="26"/>
  <c r="T12" i="28" a="1"/>
  <c r="Y13" i="28" a="1"/>
  <c r="X12" i="28" a="1"/>
  <c r="Y14" i="29" a="1"/>
  <c r="W13" i="28" a="1"/>
  <c r="Y12" i="28" a="1"/>
  <c r="T13" i="28" a="1"/>
  <c r="Y15" i="29" a="1"/>
  <c r="W12" i="28" a="1"/>
  <c r="U12" i="28" a="1"/>
  <c r="R12" i="28" a="1"/>
  <c r="X13" i="28" a="1"/>
  <c r="S12" i="28" a="1"/>
  <c r="V12" i="28" a="1"/>
  <c r="U13" i="28" a="1"/>
  <c r="V13" i="28" a="1"/>
  <c r="S13" i="28" a="1"/>
  <c r="R13" i="28" a="1"/>
  <c r="Y15" i="29" l="1"/>
  <c r="Y14" i="29"/>
  <c r="J13" i="27"/>
  <c r="I12" i="27"/>
  <c r="U12" i="28"/>
  <c r="AG12" i="28" s="1"/>
  <c r="S13" i="28"/>
  <c r="F13" i="28" s="1"/>
  <c r="Y13" i="28"/>
  <c r="W12" i="28"/>
  <c r="J12" i="28" s="1"/>
  <c r="V13" i="28"/>
  <c r="I13" i="28" s="1"/>
  <c r="U13" i="28"/>
  <c r="AG13" i="28" s="1"/>
  <c r="T13" i="28"/>
  <c r="G13" i="28" s="1"/>
  <c r="R13" i="28"/>
  <c r="AD13" i="28" s="1"/>
  <c r="X13" i="28"/>
  <c r="K13" i="28" s="1"/>
  <c r="T12" i="28"/>
  <c r="G12" i="28" s="1"/>
  <c r="J12" i="27"/>
  <c r="I13" i="27"/>
  <c r="K13" i="27"/>
  <c r="V12" i="28"/>
  <c r="I12" i="28" s="1"/>
  <c r="W13" i="28"/>
  <c r="J13" i="28" s="1"/>
  <c r="R12" i="28"/>
  <c r="Y12" i="28"/>
  <c r="S12" i="28"/>
  <c r="X12" i="28"/>
  <c r="K12" i="28" s="1"/>
  <c r="F12" i="27"/>
  <c r="AE12" i="27"/>
  <c r="E12" i="27"/>
  <c r="AD12" i="27"/>
  <c r="G13" i="27"/>
  <c r="AF13" i="27"/>
  <c r="G12" i="27"/>
  <c r="AF12" i="27"/>
  <c r="H13" i="27"/>
  <c r="AG13" i="27"/>
  <c r="E13" i="27"/>
  <c r="AD13" i="27"/>
  <c r="H12" i="27"/>
  <c r="AG12" i="27"/>
  <c r="F13" i="27"/>
  <c r="AE13" i="27"/>
  <c r="P9" i="26"/>
  <c r="O1" i="26"/>
  <c r="V14" i="29" a="1"/>
  <c r="T15" i="29" a="1"/>
  <c r="X14" i="29" a="1"/>
  <c r="S15" i="29" a="1"/>
  <c r="V15" i="29" a="1"/>
  <c r="W15" i="29" a="1"/>
  <c r="T14" i="29" a="1"/>
  <c r="X15" i="29" a="1"/>
  <c r="W14" i="29" a="1"/>
  <c r="V14" i="29" l="1"/>
  <c r="W14" i="29"/>
  <c r="S15" i="29"/>
  <c r="T14" i="29"/>
  <c r="X15" i="29"/>
  <c r="V15" i="29"/>
  <c r="W15" i="29"/>
  <c r="X14" i="29"/>
  <c r="T15" i="29"/>
  <c r="AF12" i="28"/>
  <c r="H12" i="28"/>
  <c r="AE13" i="28"/>
  <c r="H13" i="28"/>
  <c r="E13" i="28"/>
  <c r="AF13" i="28"/>
  <c r="AE12" i="28"/>
  <c r="F12" i="28"/>
  <c r="E12" i="28"/>
  <c r="AD12" i="28"/>
  <c r="AC24" i="26"/>
  <c r="AB24" i="26"/>
  <c r="AA24" i="26"/>
  <c r="P24" i="26"/>
  <c r="Q24" i="26"/>
  <c r="N24" i="26"/>
  <c r="AC23" i="26"/>
  <c r="AB23" i="26"/>
  <c r="AA23" i="26"/>
  <c r="P23" i="26"/>
  <c r="Q23" i="26"/>
  <c r="N23" i="26"/>
  <c r="AC22" i="26"/>
  <c r="AB22" i="26"/>
  <c r="AA22" i="26"/>
  <c r="P22" i="26"/>
  <c r="Q22" i="26"/>
  <c r="N22" i="26"/>
  <c r="AC21" i="26"/>
  <c r="AB21" i="26"/>
  <c r="AA21" i="26"/>
  <c r="P21" i="26"/>
  <c r="Q21" i="26"/>
  <c r="N21" i="26"/>
  <c r="AC20" i="26"/>
  <c r="AB20" i="26"/>
  <c r="AA20" i="26"/>
  <c r="P20" i="26"/>
  <c r="Q20" i="26"/>
  <c r="N20" i="26"/>
  <c r="AC18" i="26"/>
  <c r="AB18" i="26"/>
  <c r="AA18" i="26"/>
  <c r="P18" i="26"/>
  <c r="Q18" i="26"/>
  <c r="N18" i="26"/>
  <c r="AC14" i="26"/>
  <c r="AB14" i="26"/>
  <c r="AA14" i="26"/>
  <c r="P14" i="26"/>
  <c r="Q14" i="26"/>
  <c r="N14" i="26"/>
  <c r="AC13" i="26"/>
  <c r="AB13" i="26"/>
  <c r="AA13" i="26"/>
  <c r="P13" i="26"/>
  <c r="Q13" i="26"/>
  <c r="N13" i="26"/>
  <c r="AC10" i="26"/>
  <c r="AB10" i="26"/>
  <c r="AA10" i="26"/>
  <c r="P10" i="26"/>
  <c r="Q10" i="26"/>
  <c r="N10" i="26"/>
  <c r="AC9" i="26"/>
  <c r="AB9" i="26"/>
  <c r="AA9" i="26"/>
  <c r="Q9" i="26"/>
  <c r="N9" i="26"/>
  <c r="S7" i="26"/>
  <c r="T7" i="26" s="1"/>
  <c r="AB21" i="25"/>
  <c r="AA21" i="25"/>
  <c r="Z21" i="25"/>
  <c r="AB20" i="25"/>
  <c r="AA20" i="25"/>
  <c r="Z20" i="25"/>
  <c r="AB19" i="25"/>
  <c r="AA19" i="25"/>
  <c r="Z19" i="25"/>
  <c r="AB18" i="25"/>
  <c r="AA18" i="25"/>
  <c r="Z18" i="25"/>
  <c r="AB17" i="25"/>
  <c r="AA17" i="25"/>
  <c r="Z17" i="25"/>
  <c r="AB15" i="25"/>
  <c r="AA15" i="25"/>
  <c r="Z15" i="25"/>
  <c r="Z9" i="25"/>
  <c r="AA9" i="25"/>
  <c r="AB9" i="25"/>
  <c r="Z10" i="25"/>
  <c r="AA10" i="25"/>
  <c r="AB10" i="25"/>
  <c r="Z11" i="25"/>
  <c r="AA11" i="25"/>
  <c r="AB11" i="25"/>
  <c r="Z21" i="24"/>
  <c r="Z20" i="24"/>
  <c r="Z19" i="24"/>
  <c r="Z18" i="24"/>
  <c r="AA21" i="24"/>
  <c r="Y21" i="24"/>
  <c r="AA20" i="24"/>
  <c r="Y20" i="24"/>
  <c r="AA19" i="24"/>
  <c r="Y19" i="24"/>
  <c r="AA18" i="24"/>
  <c r="Y18" i="24"/>
  <c r="AA17" i="24"/>
  <c r="Z17" i="24"/>
  <c r="Y17" i="24"/>
  <c r="AA15" i="24"/>
  <c r="Z15" i="24"/>
  <c r="Y15" i="24"/>
  <c r="Y9" i="24"/>
  <c r="Z9" i="24"/>
  <c r="AA9" i="24"/>
  <c r="Y10" i="24"/>
  <c r="Z10" i="24"/>
  <c r="AA10" i="24"/>
  <c r="Y11" i="24"/>
  <c r="Z11" i="24"/>
  <c r="AA11" i="24"/>
  <c r="AA8" i="24"/>
  <c r="Z8" i="24"/>
  <c r="Y8" i="24"/>
  <c r="AB8" i="25"/>
  <c r="AA8" i="25"/>
  <c r="Z8" i="25"/>
  <c r="U15" i="29" a="1"/>
  <c r="U14" i="29" a="1"/>
  <c r="R14" i="29" a="1"/>
  <c r="S14" i="29" a="1"/>
  <c r="R15" i="29" a="1"/>
  <c r="K15" i="29" l="1"/>
  <c r="AF15" i="29"/>
  <c r="K14" i="29"/>
  <c r="J15" i="29"/>
  <c r="I15" i="29"/>
  <c r="AF14" i="29"/>
  <c r="AE15" i="29"/>
  <c r="J14" i="29"/>
  <c r="I14" i="29"/>
  <c r="G14" i="29"/>
  <c r="F15" i="29"/>
  <c r="R14" i="29"/>
  <c r="S14" i="29"/>
  <c r="R15" i="29"/>
  <c r="U15" i="29"/>
  <c r="U14" i="29"/>
  <c r="G15" i="29"/>
  <c r="U7" i="26"/>
  <c r="P21" i="25"/>
  <c r="O21" i="25"/>
  <c r="N21" i="25"/>
  <c r="P20" i="25"/>
  <c r="O20" i="25"/>
  <c r="N20" i="25"/>
  <c r="P19" i="25"/>
  <c r="O19" i="25"/>
  <c r="N19" i="25"/>
  <c r="P18" i="25"/>
  <c r="O18" i="25"/>
  <c r="N18" i="25"/>
  <c r="P17" i="25"/>
  <c r="O17" i="25"/>
  <c r="N17" i="25"/>
  <c r="P15" i="25"/>
  <c r="O15" i="25"/>
  <c r="N15" i="25"/>
  <c r="P11" i="25"/>
  <c r="O11" i="25"/>
  <c r="N11" i="25"/>
  <c r="P10" i="25"/>
  <c r="O10" i="25"/>
  <c r="N10" i="25"/>
  <c r="P9" i="25"/>
  <c r="O9" i="25"/>
  <c r="N9" i="25"/>
  <c r="P8" i="25"/>
  <c r="O8" i="25"/>
  <c r="N8" i="25"/>
  <c r="R6" i="25"/>
  <c r="S6" i="25" s="1"/>
  <c r="Q25" i="24"/>
  <c r="Q26" i="24"/>
  <c r="Q27" i="24"/>
  <c r="Q24" i="24"/>
  <c r="R6" i="24"/>
  <c r="S6" i="24" s="1"/>
  <c r="L20" i="22"/>
  <c r="K20" i="22"/>
  <c r="J20" i="22"/>
  <c r="I20" i="22"/>
  <c r="H20" i="22"/>
  <c r="G20" i="22"/>
  <c r="F20" i="22"/>
  <c r="L19" i="22"/>
  <c r="K19" i="22"/>
  <c r="J19" i="22"/>
  <c r="I19" i="22"/>
  <c r="H19" i="22"/>
  <c r="G19" i="22"/>
  <c r="F19" i="22"/>
  <c r="L18" i="22"/>
  <c r="K18" i="22"/>
  <c r="J18" i="22"/>
  <c r="I18" i="22"/>
  <c r="H18" i="22"/>
  <c r="G18" i="22"/>
  <c r="F18" i="22"/>
  <c r="L17" i="22"/>
  <c r="K17" i="22"/>
  <c r="J17" i="22"/>
  <c r="I17" i="22"/>
  <c r="H17" i="22"/>
  <c r="G17" i="22"/>
  <c r="F17" i="22"/>
  <c r="L16" i="22"/>
  <c r="K16" i="22"/>
  <c r="J16" i="22"/>
  <c r="I16" i="22"/>
  <c r="H16" i="22"/>
  <c r="G16" i="22"/>
  <c r="F16" i="22"/>
  <c r="M14" i="22"/>
  <c r="L14" i="22"/>
  <c r="K14" i="22"/>
  <c r="J14" i="22"/>
  <c r="I14" i="22"/>
  <c r="H14" i="22"/>
  <c r="G14" i="22"/>
  <c r="F14" i="22"/>
  <c r="F8" i="22"/>
  <c r="G8" i="22"/>
  <c r="F9" i="22"/>
  <c r="G9" i="22"/>
  <c r="H9" i="22"/>
  <c r="I9" i="22"/>
  <c r="J9" i="22"/>
  <c r="K9" i="22"/>
  <c r="L9" i="22"/>
  <c r="F10" i="22"/>
  <c r="G10" i="22"/>
  <c r="H10" i="22"/>
  <c r="I10" i="22"/>
  <c r="J10" i="22"/>
  <c r="K10" i="22"/>
  <c r="L10" i="22"/>
  <c r="G7" i="22"/>
  <c r="F7" i="22"/>
  <c r="P21" i="24"/>
  <c r="O21" i="24"/>
  <c r="N21" i="24"/>
  <c r="P20" i="24"/>
  <c r="O20" i="24"/>
  <c r="N20" i="24"/>
  <c r="P19" i="24"/>
  <c r="O19" i="24"/>
  <c r="N19" i="24"/>
  <c r="R19" i="24" s="1"/>
  <c r="P18" i="24"/>
  <c r="O18" i="24"/>
  <c r="N18" i="24"/>
  <c r="P17" i="24"/>
  <c r="O17" i="24"/>
  <c r="N17" i="24"/>
  <c r="P15" i="24"/>
  <c r="O15" i="24"/>
  <c r="N15" i="24"/>
  <c r="P11" i="24"/>
  <c r="O11" i="24"/>
  <c r="N11" i="24"/>
  <c r="P10" i="24"/>
  <c r="O10" i="24"/>
  <c r="N10" i="24"/>
  <c r="P9" i="24"/>
  <c r="O9" i="24"/>
  <c r="N9" i="24"/>
  <c r="P8" i="24"/>
  <c r="O8" i="24"/>
  <c r="N8" i="24"/>
  <c r="Q20" i="22"/>
  <c r="P20" i="22"/>
  <c r="O20" i="22"/>
  <c r="Q19" i="22"/>
  <c r="P19" i="22"/>
  <c r="O19" i="22"/>
  <c r="Q18" i="22"/>
  <c r="P18" i="22"/>
  <c r="O18" i="22"/>
  <c r="Q17" i="22"/>
  <c r="P17" i="22"/>
  <c r="O17" i="22"/>
  <c r="Q16" i="22"/>
  <c r="P16" i="22"/>
  <c r="O16" i="22"/>
  <c r="Q14" i="22"/>
  <c r="P14" i="22"/>
  <c r="O14" i="22"/>
  <c r="O8" i="22"/>
  <c r="P8" i="22"/>
  <c r="Q8" i="22"/>
  <c r="O9" i="22"/>
  <c r="P9" i="22"/>
  <c r="Q9" i="22"/>
  <c r="O10" i="22"/>
  <c r="P10" i="22"/>
  <c r="Q10" i="22"/>
  <c r="Q7" i="22"/>
  <c r="P7" i="22"/>
  <c r="O7" i="22"/>
  <c r="H14" i="29" l="1"/>
  <c r="AG14" i="29"/>
  <c r="AG15" i="29"/>
  <c r="H15" i="29"/>
  <c r="E15" i="29"/>
  <c r="AD15" i="29"/>
  <c r="F14" i="29"/>
  <c r="AE14" i="29"/>
  <c r="AD14" i="29"/>
  <c r="E14" i="29"/>
  <c r="F19" i="24"/>
  <c r="AC19" i="24" s="1"/>
  <c r="V7" i="26"/>
  <c r="R11" i="24"/>
  <c r="S20" i="24"/>
  <c r="R21" i="24"/>
  <c r="R17" i="24"/>
  <c r="R9" i="24"/>
  <c r="Q24" i="25"/>
  <c r="Q27" i="25"/>
  <c r="Q25" i="25"/>
  <c r="Q26" i="25"/>
  <c r="A27" i="24"/>
  <c r="AB27" i="24"/>
  <c r="A24" i="24"/>
  <c r="AB24" i="24"/>
  <c r="A26" i="24"/>
  <c r="AB26" i="24"/>
  <c r="A25" i="24"/>
  <c r="AB25" i="24"/>
  <c r="Q11" i="24"/>
  <c r="Q9" i="24"/>
  <c r="Q19" i="24"/>
  <c r="S9" i="24"/>
  <c r="S11" i="24"/>
  <c r="T6" i="24"/>
  <c r="T19" i="24" s="1"/>
  <c r="H19" i="24" s="1"/>
  <c r="AE19" i="24" s="1"/>
  <c r="S17" i="24"/>
  <c r="R10" i="24"/>
  <c r="S15" i="24"/>
  <c r="S19" i="24"/>
  <c r="S10" i="24"/>
  <c r="R15" i="24"/>
  <c r="Q10" i="24"/>
  <c r="Q8" i="24"/>
  <c r="Q18" i="24"/>
  <c r="Q21" i="24"/>
  <c r="R8" i="24"/>
  <c r="Q15" i="24"/>
  <c r="R18" i="24"/>
  <c r="S18" i="24"/>
  <c r="S21" i="24"/>
  <c r="Q17" i="24"/>
  <c r="Q20" i="24"/>
  <c r="R20" i="24"/>
  <c r="R19" i="25"/>
  <c r="S8" i="24"/>
  <c r="T6" i="25"/>
  <c r="H27" i="22"/>
  <c r="H26" i="22"/>
  <c r="H25" i="22"/>
  <c r="H24" i="22"/>
  <c r="AG20" i="22"/>
  <c r="AF20" i="22"/>
  <c r="AE20" i="22"/>
  <c r="AD20" i="22"/>
  <c r="AC20" i="22"/>
  <c r="AB20" i="22"/>
  <c r="AA20" i="22"/>
  <c r="AG17" i="22"/>
  <c r="AF17" i="22"/>
  <c r="AE17" i="22"/>
  <c r="AD17" i="22"/>
  <c r="AC17" i="22"/>
  <c r="AB17" i="22"/>
  <c r="AA17" i="22"/>
  <c r="AG16" i="22"/>
  <c r="AF16" i="22"/>
  <c r="AE16" i="22"/>
  <c r="AD16" i="22"/>
  <c r="AC16" i="22"/>
  <c r="AB16" i="22"/>
  <c r="AA16" i="22"/>
  <c r="AH14" i="22"/>
  <c r="AG14" i="22"/>
  <c r="AF14" i="22"/>
  <c r="AE14" i="22"/>
  <c r="AD14" i="22"/>
  <c r="AC14" i="22"/>
  <c r="AA14" i="22"/>
  <c r="AG10" i="22"/>
  <c r="AF10" i="22"/>
  <c r="AE10" i="22"/>
  <c r="AD10" i="22"/>
  <c r="AC10" i="22"/>
  <c r="AB10" i="22"/>
  <c r="AA10" i="22"/>
  <c r="AG9" i="22"/>
  <c r="AF9" i="22"/>
  <c r="AE9" i="22"/>
  <c r="AD9" i="22"/>
  <c r="AC9" i="22"/>
  <c r="AB9" i="22"/>
  <c r="AA9" i="22"/>
  <c r="AB8" i="22"/>
  <c r="AA8" i="22"/>
  <c r="AB7" i="22"/>
  <c r="AA7" i="22"/>
  <c r="AB14" i="22"/>
  <c r="AG19" i="22"/>
  <c r="AF19" i="22"/>
  <c r="AE19" i="22"/>
  <c r="AD19" i="22"/>
  <c r="AC19" i="22"/>
  <c r="AB19" i="22"/>
  <c r="AA19" i="22"/>
  <c r="AG18" i="22"/>
  <c r="AF18" i="22"/>
  <c r="AE18" i="22"/>
  <c r="AD18" i="22"/>
  <c r="AC18" i="22"/>
  <c r="AB18" i="22"/>
  <c r="AA18" i="22"/>
  <c r="R28" i="26" a="1"/>
  <c r="R29" i="26" a="1"/>
  <c r="S22" i="26" a="1"/>
  <c r="R27" i="26" a="1"/>
  <c r="R30" i="26" a="1"/>
  <c r="R29" i="26" l="1"/>
  <c r="R28" i="26"/>
  <c r="R30" i="26"/>
  <c r="S22" i="26"/>
  <c r="R27" i="26"/>
  <c r="AC26" i="25"/>
  <c r="AC25" i="25"/>
  <c r="AC27" i="25"/>
  <c r="F19" i="25"/>
  <c r="AD19" i="25" s="1"/>
  <c r="AC24" i="25"/>
  <c r="E11" i="24"/>
  <c r="AB11" i="24" s="1"/>
  <c r="F15" i="24"/>
  <c r="AC15" i="24" s="1"/>
  <c r="F9" i="24"/>
  <c r="AC9" i="24" s="1"/>
  <c r="E20" i="24"/>
  <c r="AB20" i="24" s="1"/>
  <c r="G10" i="24"/>
  <c r="AD10" i="24" s="1"/>
  <c r="F17" i="24"/>
  <c r="AC17" i="24" s="1"/>
  <c r="E10" i="24"/>
  <c r="AB10" i="24" s="1"/>
  <c r="E17" i="24"/>
  <c r="AB17" i="24" s="1"/>
  <c r="G19" i="24"/>
  <c r="AD19" i="24" s="1"/>
  <c r="F21" i="24"/>
  <c r="AC21" i="24" s="1"/>
  <c r="G21" i="24"/>
  <c r="AD21" i="24" s="1"/>
  <c r="G15" i="24"/>
  <c r="AD15" i="24" s="1"/>
  <c r="G20" i="24"/>
  <c r="AD20" i="24" s="1"/>
  <c r="F10" i="24"/>
  <c r="AC10" i="24" s="1"/>
  <c r="G18" i="24"/>
  <c r="AD18" i="24" s="1"/>
  <c r="F11" i="24"/>
  <c r="AC11" i="24" s="1"/>
  <c r="F18" i="24"/>
  <c r="AC18" i="24" s="1"/>
  <c r="E15" i="24"/>
  <c r="AB15" i="24" s="1"/>
  <c r="G17" i="24"/>
  <c r="AD17" i="24" s="1"/>
  <c r="F8" i="24"/>
  <c r="AC8" i="24" s="1"/>
  <c r="G11" i="24"/>
  <c r="AD11" i="24" s="1"/>
  <c r="E18" i="24"/>
  <c r="AB18" i="24" s="1"/>
  <c r="G9" i="24"/>
  <c r="E19" i="24"/>
  <c r="AB19" i="24" s="1"/>
  <c r="G8" i="24"/>
  <c r="E8" i="24"/>
  <c r="AB8" i="24" s="1"/>
  <c r="E9" i="24"/>
  <c r="AB9" i="24" s="1"/>
  <c r="W7" i="26"/>
  <c r="E21" i="24"/>
  <c r="AB21" i="24" s="1"/>
  <c r="F20" i="24"/>
  <c r="AC20" i="24" s="1"/>
  <c r="R9" i="25"/>
  <c r="R11" i="25"/>
  <c r="T8" i="24"/>
  <c r="S20" i="25"/>
  <c r="T20" i="24"/>
  <c r="T15" i="24"/>
  <c r="T9" i="24"/>
  <c r="R17" i="25"/>
  <c r="R21" i="25"/>
  <c r="A26" i="25"/>
  <c r="A25" i="25"/>
  <c r="A24" i="25"/>
  <c r="Q19" i="25"/>
  <c r="Q9" i="25"/>
  <c r="A27" i="25"/>
  <c r="Q11" i="25"/>
  <c r="S9" i="25"/>
  <c r="T11" i="24"/>
  <c r="T18" i="24"/>
  <c r="S10" i="25"/>
  <c r="Q8" i="25"/>
  <c r="S19" i="25"/>
  <c r="R15" i="25"/>
  <c r="S17" i="25"/>
  <c r="Q18" i="25"/>
  <c r="S15" i="25"/>
  <c r="R8" i="25"/>
  <c r="Q20" i="25"/>
  <c r="S8" i="25"/>
  <c r="S11" i="25"/>
  <c r="R18" i="25"/>
  <c r="R20" i="25"/>
  <c r="Q17" i="25"/>
  <c r="Q21" i="25"/>
  <c r="Q15" i="25"/>
  <c r="R10" i="25"/>
  <c r="T17" i="24"/>
  <c r="T21" i="24"/>
  <c r="T10" i="24"/>
  <c r="U6" i="24"/>
  <c r="Q10" i="25"/>
  <c r="S21" i="25"/>
  <c r="T19" i="25"/>
  <c r="S18" i="25"/>
  <c r="U6" i="25"/>
  <c r="D25" i="22"/>
  <c r="D26" i="22"/>
  <c r="D27" i="22"/>
  <c r="D24" i="22"/>
  <c r="T24" i="26" a="1"/>
  <c r="S24" i="26" a="1"/>
  <c r="R18" i="26" a="1"/>
  <c r="R13" i="26" a="1"/>
  <c r="S20" i="26" a="1"/>
  <c r="S23" i="26" a="1"/>
  <c r="T22" i="26" a="1"/>
  <c r="T10" i="26" a="1"/>
  <c r="R20" i="26" a="1"/>
  <c r="R28" i="27" a="1"/>
  <c r="R22" i="26" a="1"/>
  <c r="R9" i="26" a="1"/>
  <c r="T13" i="26" a="1"/>
  <c r="R23" i="26" a="1"/>
  <c r="S10" i="26" a="1"/>
  <c r="R29" i="27" a="1"/>
  <c r="T9" i="26" a="1"/>
  <c r="R24" i="26" a="1"/>
  <c r="T14" i="26" a="1"/>
  <c r="T18" i="26" a="1"/>
  <c r="S18" i="26" a="1"/>
  <c r="T23" i="26" a="1"/>
  <c r="T20" i="26" a="1"/>
  <c r="S21" i="26" a="1"/>
  <c r="T21" i="26" a="1"/>
  <c r="R21" i="26" a="1"/>
  <c r="S14" i="26" a="1"/>
  <c r="S23" i="27" a="1"/>
  <c r="R31" i="27" a="1"/>
  <c r="S9" i="26" a="1"/>
  <c r="S13" i="26" a="1"/>
  <c r="U22" i="26" a="1"/>
  <c r="R30" i="27" a="1"/>
  <c r="R14" i="26" a="1"/>
  <c r="R10" i="26" a="1"/>
  <c r="R31" i="27" l="1"/>
  <c r="R28" i="27"/>
  <c r="R29" i="27"/>
  <c r="R30" i="27"/>
  <c r="S23" i="27"/>
  <c r="S23" i="26"/>
  <c r="S14" i="26"/>
  <c r="T20" i="26"/>
  <c r="R18" i="26"/>
  <c r="S18" i="26"/>
  <c r="T22" i="26"/>
  <c r="U22" i="26"/>
  <c r="S21" i="26"/>
  <c r="S24" i="26"/>
  <c r="R24" i="26"/>
  <c r="T13" i="26"/>
  <c r="T24" i="26"/>
  <c r="T14" i="26"/>
  <c r="R13" i="26"/>
  <c r="T9" i="26"/>
  <c r="T10" i="26"/>
  <c r="R14" i="26"/>
  <c r="T21" i="26"/>
  <c r="T23" i="26"/>
  <c r="S9" i="26"/>
  <c r="R10" i="26"/>
  <c r="R9" i="26"/>
  <c r="S20" i="26"/>
  <c r="T18" i="26"/>
  <c r="R21" i="26"/>
  <c r="R22" i="26"/>
  <c r="S10" i="26"/>
  <c r="R20" i="26"/>
  <c r="R23" i="26"/>
  <c r="S13" i="26"/>
  <c r="F20" i="25"/>
  <c r="AD20" i="25" s="1"/>
  <c r="F11" i="25"/>
  <c r="AD11" i="25" s="1"/>
  <c r="G17" i="25"/>
  <c r="AE17" i="25" s="1"/>
  <c r="E15" i="25"/>
  <c r="AC15" i="25" s="1"/>
  <c r="F15" i="25"/>
  <c r="AD15" i="25" s="1"/>
  <c r="G19" i="25"/>
  <c r="AE19" i="25" s="1"/>
  <c r="H19" i="25"/>
  <c r="AF19" i="25" s="1"/>
  <c r="F18" i="25"/>
  <c r="AD18" i="25" s="1"/>
  <c r="AE22" i="26"/>
  <c r="F22" i="26"/>
  <c r="F21" i="25"/>
  <c r="AD21" i="25" s="1"/>
  <c r="E21" i="25"/>
  <c r="AC21" i="25" s="1"/>
  <c r="G10" i="25"/>
  <c r="AE10" i="25" s="1"/>
  <c r="G21" i="25"/>
  <c r="AE21" i="25" s="1"/>
  <c r="G11" i="25"/>
  <c r="AE11" i="25" s="1"/>
  <c r="E10" i="25"/>
  <c r="AC10" i="25" s="1"/>
  <c r="G8" i="25"/>
  <c r="G9" i="25"/>
  <c r="AD30" i="26"/>
  <c r="A30" i="26"/>
  <c r="E11" i="25"/>
  <c r="AC11" i="25" s="1"/>
  <c r="G18" i="25"/>
  <c r="AE18" i="25" s="1"/>
  <c r="G20" i="25"/>
  <c r="AE20" i="25" s="1"/>
  <c r="F8" i="25"/>
  <c r="AD8" i="25" s="1"/>
  <c r="AD28" i="26"/>
  <c r="A28" i="26"/>
  <c r="E9" i="25"/>
  <c r="AC9" i="25" s="1"/>
  <c r="E8" i="25"/>
  <c r="AC8" i="25" s="1"/>
  <c r="F17" i="25"/>
  <c r="AD17" i="25" s="1"/>
  <c r="G15" i="25"/>
  <c r="AE15" i="25" s="1"/>
  <c r="E18" i="25"/>
  <c r="AC18" i="25" s="1"/>
  <c r="E19" i="25"/>
  <c r="AC19" i="25" s="1"/>
  <c r="F9" i="25"/>
  <c r="AD9" i="25" s="1"/>
  <c r="AD29" i="26"/>
  <c r="A29" i="26"/>
  <c r="E17" i="25"/>
  <c r="AC17" i="25" s="1"/>
  <c r="AD27" i="26"/>
  <c r="A27" i="26"/>
  <c r="E20" i="25"/>
  <c r="AC20" i="25" s="1"/>
  <c r="F10" i="25"/>
  <c r="AD10" i="25" s="1"/>
  <c r="H8" i="24"/>
  <c r="X7" i="26"/>
  <c r="H11" i="24"/>
  <c r="AE11" i="24" s="1"/>
  <c r="H15" i="24"/>
  <c r="AE15" i="24" s="1"/>
  <c r="H18" i="24"/>
  <c r="AE18" i="24" s="1"/>
  <c r="H20" i="24"/>
  <c r="AE20" i="24" s="1"/>
  <c r="H9" i="24"/>
  <c r="T9" i="25"/>
  <c r="T20" i="25"/>
  <c r="T8" i="25"/>
  <c r="T15" i="25"/>
  <c r="T18" i="25"/>
  <c r="T11" i="25"/>
  <c r="H17" i="24"/>
  <c r="AE17" i="24" s="1"/>
  <c r="T17" i="25"/>
  <c r="U9" i="24"/>
  <c r="U17" i="24"/>
  <c r="V6" i="24"/>
  <c r="U10" i="24"/>
  <c r="U18" i="24"/>
  <c r="U21" i="24"/>
  <c r="U11" i="24"/>
  <c r="U8" i="24"/>
  <c r="U20" i="24"/>
  <c r="U15" i="24"/>
  <c r="U19" i="24"/>
  <c r="H10" i="24"/>
  <c r="AE10" i="24" s="1"/>
  <c r="T10" i="25"/>
  <c r="H21" i="24"/>
  <c r="AE21" i="24" s="1"/>
  <c r="T21" i="25"/>
  <c r="V6" i="25"/>
  <c r="H22" i="23"/>
  <c r="U20" i="26" a="1"/>
  <c r="R15" i="27" a="1"/>
  <c r="S10" i="27" a="1"/>
  <c r="S19" i="27" a="1"/>
  <c r="T21" i="27" a="1"/>
  <c r="S21" i="27" a="1"/>
  <c r="R28" i="28" a="1"/>
  <c r="S15" i="27" a="1"/>
  <c r="U14" i="26" a="1"/>
  <c r="R22" i="27" a="1"/>
  <c r="S25" i="27" a="1"/>
  <c r="S14" i="27" a="1"/>
  <c r="T24" i="27" a="1"/>
  <c r="T14" i="27" a="1"/>
  <c r="T11" i="27" a="1"/>
  <c r="S11" i="27" a="1"/>
  <c r="U21" i="26" a="1"/>
  <c r="R19" i="27" a="1"/>
  <c r="T25" i="27" a="1"/>
  <c r="R11" i="27" a="1"/>
  <c r="R23" i="27" a="1"/>
  <c r="S23" i="28" a="1"/>
  <c r="R29" i="28" a="1"/>
  <c r="S22" i="27" a="1"/>
  <c r="T19" i="27" a="1"/>
  <c r="U24" i="26" a="1"/>
  <c r="R21" i="27" a="1"/>
  <c r="U10" i="26" a="1"/>
  <c r="T10" i="27" a="1"/>
  <c r="U13" i="26" a="1"/>
  <c r="T15" i="27" a="1"/>
  <c r="R14" i="27" a="1"/>
  <c r="U23" i="26" a="1"/>
  <c r="R24" i="27" a="1"/>
  <c r="R10" i="27" a="1"/>
  <c r="R30" i="28" a="1"/>
  <c r="U23" i="27" a="1"/>
  <c r="R25" i="27" a="1"/>
  <c r="U18" i="26" a="1"/>
  <c r="S24" i="27" a="1"/>
  <c r="U9" i="26" a="1"/>
  <c r="T23" i="27" a="1"/>
  <c r="T22" i="27" a="1"/>
  <c r="R31" i="28" a="1"/>
  <c r="R28" i="28" l="1"/>
  <c r="R31" i="28"/>
  <c r="R30" i="28"/>
  <c r="S23" i="28"/>
  <c r="F23" i="28" s="1"/>
  <c r="R29" i="28"/>
  <c r="F23" i="27"/>
  <c r="AD29" i="27"/>
  <c r="A29" i="27"/>
  <c r="AD30" i="27"/>
  <c r="A30" i="27"/>
  <c r="AD31" i="27"/>
  <c r="A31" i="27"/>
  <c r="AD28" i="27"/>
  <c r="A28" i="27"/>
  <c r="T25" i="27"/>
  <c r="S21" i="27"/>
  <c r="S22" i="27"/>
  <c r="T24" i="27"/>
  <c r="U23" i="27"/>
  <c r="T22" i="27"/>
  <c r="R24" i="27"/>
  <c r="T21" i="27"/>
  <c r="R23" i="27"/>
  <c r="R25" i="27"/>
  <c r="S25" i="27"/>
  <c r="T23" i="27"/>
  <c r="R21" i="27"/>
  <c r="R22" i="27"/>
  <c r="S24" i="27"/>
  <c r="T19" i="27"/>
  <c r="S19" i="27"/>
  <c r="R19" i="27"/>
  <c r="R15" i="27"/>
  <c r="R14" i="27"/>
  <c r="R10" i="27"/>
  <c r="R11" i="27"/>
  <c r="S14" i="27"/>
  <c r="T15" i="27"/>
  <c r="T14" i="27"/>
  <c r="S11" i="27"/>
  <c r="T11" i="27"/>
  <c r="S15" i="27"/>
  <c r="G10" i="26"/>
  <c r="S10" i="27"/>
  <c r="T10" i="27"/>
  <c r="G9" i="26"/>
  <c r="U18" i="26"/>
  <c r="U9" i="26"/>
  <c r="U23" i="26"/>
  <c r="U10" i="26"/>
  <c r="U24" i="26"/>
  <c r="U13" i="26"/>
  <c r="U20" i="26"/>
  <c r="U14" i="26"/>
  <c r="U21" i="26"/>
  <c r="AD21" i="26"/>
  <c r="E21" i="26"/>
  <c r="AF14" i="26"/>
  <c r="G14" i="26"/>
  <c r="AG22" i="26"/>
  <c r="H22" i="26"/>
  <c r="AE23" i="26"/>
  <c r="F23" i="26"/>
  <c r="H15" i="25"/>
  <c r="AF15" i="25" s="1"/>
  <c r="H8" i="25"/>
  <c r="AE13" i="26"/>
  <c r="F13" i="26"/>
  <c r="AF18" i="26"/>
  <c r="G18" i="26"/>
  <c r="AF21" i="26"/>
  <c r="G21" i="26"/>
  <c r="AF24" i="26"/>
  <c r="G24" i="26"/>
  <c r="AF22" i="26"/>
  <c r="G22" i="26"/>
  <c r="H20" i="25"/>
  <c r="AF20" i="25" s="1"/>
  <c r="H9" i="25"/>
  <c r="AD23" i="26"/>
  <c r="E23" i="26"/>
  <c r="AE20" i="26"/>
  <c r="F20" i="26"/>
  <c r="AD14" i="26"/>
  <c r="E14" i="26"/>
  <c r="AF13" i="26"/>
  <c r="G13" i="26"/>
  <c r="AE18" i="26"/>
  <c r="F18" i="26"/>
  <c r="AD9" i="26"/>
  <c r="E9" i="26"/>
  <c r="AD20" i="26"/>
  <c r="E20" i="26"/>
  <c r="H21" i="25"/>
  <c r="AF21" i="25" s="1"/>
  <c r="AD24" i="26"/>
  <c r="E24" i="26"/>
  <c r="AD18" i="26"/>
  <c r="E18" i="26"/>
  <c r="H10" i="25"/>
  <c r="AF10" i="25" s="1"/>
  <c r="AE10" i="26"/>
  <c r="F10" i="26"/>
  <c r="AD10" i="26"/>
  <c r="E10" i="26"/>
  <c r="AE24" i="26"/>
  <c r="F24" i="26"/>
  <c r="AF20" i="26"/>
  <c r="G20" i="26"/>
  <c r="H17" i="25"/>
  <c r="AF17" i="25" s="1"/>
  <c r="AD22" i="26"/>
  <c r="E22" i="26"/>
  <c r="AE9" i="26"/>
  <c r="F9" i="26"/>
  <c r="AD13" i="26"/>
  <c r="E13" i="26"/>
  <c r="AE21" i="26"/>
  <c r="F21" i="26"/>
  <c r="AE14" i="26"/>
  <c r="F14" i="26"/>
  <c r="H11" i="25"/>
  <c r="AF11" i="25" s="1"/>
  <c r="AF23" i="26"/>
  <c r="G23" i="26"/>
  <c r="H18" i="25"/>
  <c r="AF18" i="25" s="1"/>
  <c r="Y7" i="26"/>
  <c r="I15" i="24"/>
  <c r="AF15" i="24" s="1"/>
  <c r="U15" i="25"/>
  <c r="I17" i="24"/>
  <c r="AF17" i="24" s="1"/>
  <c r="U17" i="25"/>
  <c r="I11" i="24"/>
  <c r="AF11" i="24" s="1"/>
  <c r="U11" i="25"/>
  <c r="I8" i="24"/>
  <c r="U8" i="25"/>
  <c r="I21" i="24"/>
  <c r="AF21" i="24" s="1"/>
  <c r="U21" i="25"/>
  <c r="I18" i="24"/>
  <c r="AF18" i="24" s="1"/>
  <c r="U18" i="25"/>
  <c r="I20" i="24"/>
  <c r="AF20" i="24" s="1"/>
  <c r="U20" i="25"/>
  <c r="I10" i="24"/>
  <c r="AF10" i="24" s="1"/>
  <c r="U10" i="25"/>
  <c r="V21" i="24"/>
  <c r="V19" i="24"/>
  <c r="V17" i="24"/>
  <c r="W6" i="24"/>
  <c r="V9" i="24"/>
  <c r="V18" i="24"/>
  <c r="V10" i="24"/>
  <c r="V20" i="24"/>
  <c r="V8" i="24"/>
  <c r="V11" i="24"/>
  <c r="V15" i="24"/>
  <c r="I9" i="24"/>
  <c r="U9" i="25"/>
  <c r="I19" i="24"/>
  <c r="AF19" i="24" s="1"/>
  <c r="U19" i="25"/>
  <c r="W6" i="25"/>
  <c r="H22" i="22"/>
  <c r="T15" i="28" a="1"/>
  <c r="V18" i="26" a="1"/>
  <c r="R21" i="28" a="1"/>
  <c r="V22" i="26" a="1"/>
  <c r="T14" i="28" a="1"/>
  <c r="S24" i="28" a="1"/>
  <c r="U24" i="27" a="1"/>
  <c r="V13" i="26" a="1"/>
  <c r="T23" i="28" a="1"/>
  <c r="R10" i="28" a="1"/>
  <c r="S14" i="28" a="1"/>
  <c r="V24" i="26" a="1"/>
  <c r="V20" i="26" a="1"/>
  <c r="U23" i="28" a="1"/>
  <c r="S19" i="28" a="1"/>
  <c r="U14" i="27" a="1"/>
  <c r="U19" i="27" a="1"/>
  <c r="V10" i="26" a="1"/>
  <c r="T25" i="28" a="1"/>
  <c r="T21" i="28" a="1"/>
  <c r="S15" i="28" a="1"/>
  <c r="R14" i="28" a="1"/>
  <c r="U25" i="27" a="1"/>
  <c r="T24" i="28" a="1"/>
  <c r="V9" i="26" a="1"/>
  <c r="V14" i="26" a="1"/>
  <c r="U10" i="27" a="1"/>
  <c r="S25" i="28" a="1"/>
  <c r="U15" i="27" a="1"/>
  <c r="T11" i="28" a="1"/>
  <c r="U22" i="27" a="1"/>
  <c r="T10" i="28" a="1"/>
  <c r="U11" i="27" a="1"/>
  <c r="S21" i="28" a="1"/>
  <c r="S11" i="28" a="1"/>
  <c r="T19" i="28" a="1"/>
  <c r="S25" i="29" a="1"/>
  <c r="V23" i="26" a="1"/>
  <c r="R22" i="28" a="1"/>
  <c r="R11" i="28" a="1"/>
  <c r="S22" i="28" a="1"/>
  <c r="V21" i="26" a="1"/>
  <c r="S10" i="28" a="1"/>
  <c r="R15" i="28" a="1"/>
  <c r="R23" i="28" a="1"/>
  <c r="R19" i="28" a="1"/>
  <c r="R24" i="28" a="1"/>
  <c r="R25" i="28" a="1"/>
  <c r="U21" i="27" a="1"/>
  <c r="T22" i="28" a="1"/>
  <c r="R31" i="29" l="1"/>
  <c r="R32" i="29"/>
  <c r="R33" i="29"/>
  <c r="R30" i="29"/>
  <c r="AD29" i="28"/>
  <c r="AD30" i="28"/>
  <c r="AD31" i="28"/>
  <c r="A28" i="28"/>
  <c r="S25" i="29"/>
  <c r="AE23" i="28"/>
  <c r="AD28" i="28"/>
  <c r="A31" i="28"/>
  <c r="A29" i="28"/>
  <c r="R10" i="28"/>
  <c r="E10" i="28" s="1"/>
  <c r="E7" i="28" s="1"/>
  <c r="R24" i="28"/>
  <c r="E24" i="28" s="1"/>
  <c r="R15" i="28"/>
  <c r="AD15" i="28" s="1"/>
  <c r="S10" i="28"/>
  <c r="T19" i="28"/>
  <c r="G19" i="28" s="1"/>
  <c r="S21" i="28"/>
  <c r="F21" i="28" s="1"/>
  <c r="S24" i="28"/>
  <c r="AE24" i="28" s="1"/>
  <c r="T25" i="28"/>
  <c r="AF25" i="28" s="1"/>
  <c r="R25" i="28"/>
  <c r="AD25" i="28" s="1"/>
  <c r="S15" i="28"/>
  <c r="F15" i="28" s="1"/>
  <c r="R22" i="28"/>
  <c r="AD22" i="28" s="1"/>
  <c r="T11" i="28"/>
  <c r="G11" i="28" s="1"/>
  <c r="R21" i="28"/>
  <c r="AD21" i="28" s="1"/>
  <c r="S14" i="28"/>
  <c r="AE14" i="28" s="1"/>
  <c r="S11" i="28"/>
  <c r="AE11" i="28" s="1"/>
  <c r="T23" i="28"/>
  <c r="G23" i="28" s="1"/>
  <c r="T14" i="28"/>
  <c r="G14" i="28" s="1"/>
  <c r="S25" i="28"/>
  <c r="F25" i="28" s="1"/>
  <c r="T22" i="28"/>
  <c r="AF22" i="28" s="1"/>
  <c r="R11" i="28"/>
  <c r="AD11" i="28" s="1"/>
  <c r="U23" i="28"/>
  <c r="AG23" i="28" s="1"/>
  <c r="T15" i="28"/>
  <c r="AF15" i="28" s="1"/>
  <c r="R23" i="28"/>
  <c r="AD23" i="28" s="1"/>
  <c r="R14" i="28"/>
  <c r="AD14" i="28" s="1"/>
  <c r="R19" i="28"/>
  <c r="AD19" i="28" s="1"/>
  <c r="T24" i="28"/>
  <c r="AF24" i="28" s="1"/>
  <c r="T21" i="28"/>
  <c r="AF21" i="28" s="1"/>
  <c r="T10" i="28"/>
  <c r="S19" i="28"/>
  <c r="F19" i="28" s="1"/>
  <c r="S22" i="28"/>
  <c r="AE22" i="28" s="1"/>
  <c r="E10" i="27"/>
  <c r="E24" i="27"/>
  <c r="A30" i="28"/>
  <c r="G25" i="27"/>
  <c r="E25" i="27"/>
  <c r="F15" i="27"/>
  <c r="G11" i="27"/>
  <c r="E21" i="27"/>
  <c r="G23" i="27"/>
  <c r="G14" i="27"/>
  <c r="F25" i="27"/>
  <c r="E11" i="27"/>
  <c r="H23" i="27"/>
  <c r="E14" i="27"/>
  <c r="G24" i="27"/>
  <c r="G10" i="27"/>
  <c r="F19" i="27"/>
  <c r="F22" i="27"/>
  <c r="AF25" i="27"/>
  <c r="AD24" i="27"/>
  <c r="AD22" i="27"/>
  <c r="E22" i="27"/>
  <c r="AE21" i="27"/>
  <c r="F21" i="27"/>
  <c r="AD23" i="27"/>
  <c r="E23" i="27"/>
  <c r="AF21" i="27"/>
  <c r="G21" i="27"/>
  <c r="AF22" i="27"/>
  <c r="G22" i="27"/>
  <c r="AE24" i="27"/>
  <c r="F24" i="27"/>
  <c r="AF19" i="27"/>
  <c r="G19" i="27"/>
  <c r="AD19" i="27"/>
  <c r="E19" i="27"/>
  <c r="AF15" i="27"/>
  <c r="G15" i="27"/>
  <c r="AE14" i="27"/>
  <c r="F14" i="27"/>
  <c r="AD15" i="27"/>
  <c r="E15" i="27"/>
  <c r="AE11" i="27"/>
  <c r="F11" i="27"/>
  <c r="AE10" i="27"/>
  <c r="F10" i="27"/>
  <c r="AD10" i="27"/>
  <c r="AD21" i="27"/>
  <c r="AD14" i="27"/>
  <c r="AE25" i="27"/>
  <c r="U24" i="27"/>
  <c r="U22" i="27"/>
  <c r="U21" i="27"/>
  <c r="U25" i="27"/>
  <c r="AD11" i="27"/>
  <c r="U19" i="27"/>
  <c r="AD25" i="27"/>
  <c r="U11" i="27"/>
  <c r="U10" i="27"/>
  <c r="U15" i="27"/>
  <c r="U14" i="27"/>
  <c r="AF23" i="27"/>
  <c r="H10" i="26"/>
  <c r="AE22" i="27"/>
  <c r="AE19" i="27"/>
  <c r="AG23" i="27"/>
  <c r="AE15" i="27"/>
  <c r="AF14" i="27"/>
  <c r="H9" i="26"/>
  <c r="AE23" i="27"/>
  <c r="AF24" i="27"/>
  <c r="V9" i="26"/>
  <c r="V20" i="26"/>
  <c r="V10" i="26"/>
  <c r="V13" i="26"/>
  <c r="V22" i="26"/>
  <c r="V23" i="26"/>
  <c r="V18" i="26"/>
  <c r="V21" i="26"/>
  <c r="V14" i="26"/>
  <c r="V24" i="26"/>
  <c r="I8" i="25"/>
  <c r="AG13" i="26"/>
  <c r="H13" i="26"/>
  <c r="I17" i="25"/>
  <c r="AG17" i="25" s="1"/>
  <c r="I9" i="25"/>
  <c r="I10" i="25"/>
  <c r="AG10" i="25" s="1"/>
  <c r="I19" i="25"/>
  <c r="AG19" i="25" s="1"/>
  <c r="I20" i="25"/>
  <c r="AG20" i="25" s="1"/>
  <c r="I15" i="25"/>
  <c r="AG15" i="25" s="1"/>
  <c r="AG21" i="26"/>
  <c r="H21" i="26"/>
  <c r="AG23" i="26"/>
  <c r="H23" i="26"/>
  <c r="I18" i="25"/>
  <c r="AG18" i="25" s="1"/>
  <c r="AG14" i="26"/>
  <c r="H14" i="26"/>
  <c r="I11" i="25"/>
  <c r="AG11" i="25" s="1"/>
  <c r="AG24" i="26"/>
  <c r="H24" i="26"/>
  <c r="I21" i="25"/>
  <c r="AG21" i="25" s="1"/>
  <c r="AG20" i="26"/>
  <c r="H20" i="26"/>
  <c r="AG18" i="26"/>
  <c r="H18" i="26"/>
  <c r="J20" i="24"/>
  <c r="AG20" i="24" s="1"/>
  <c r="V20" i="25"/>
  <c r="J21" i="24"/>
  <c r="AG21" i="24" s="1"/>
  <c r="V21" i="25"/>
  <c r="J18" i="24"/>
  <c r="AG18" i="24" s="1"/>
  <c r="V18" i="25"/>
  <c r="J9" i="24"/>
  <c r="V9" i="25"/>
  <c r="X6" i="24"/>
  <c r="W10" i="24"/>
  <c r="W9" i="24"/>
  <c r="W11" i="24"/>
  <c r="W15" i="24"/>
  <c r="W18" i="24"/>
  <c r="W17" i="24"/>
  <c r="W19" i="24"/>
  <c r="W20" i="24"/>
  <c r="W21" i="24"/>
  <c r="W8" i="24"/>
  <c r="J17" i="24"/>
  <c r="AG17" i="24" s="1"/>
  <c r="V17" i="25"/>
  <c r="J10" i="24"/>
  <c r="AG10" i="24" s="1"/>
  <c r="V10" i="25"/>
  <c r="J19" i="24"/>
  <c r="AG19" i="24" s="1"/>
  <c r="V19" i="25"/>
  <c r="J15" i="24"/>
  <c r="AG15" i="24" s="1"/>
  <c r="V15" i="25"/>
  <c r="J11" i="24"/>
  <c r="AG11" i="24" s="1"/>
  <c r="V11" i="25"/>
  <c r="J8" i="24"/>
  <c r="V8" i="25"/>
  <c r="X6" i="25"/>
  <c r="H23" i="20"/>
  <c r="L17" i="19"/>
  <c r="K17" i="19"/>
  <c r="J17" i="19"/>
  <c r="I17" i="19"/>
  <c r="H17" i="19"/>
  <c r="G17" i="19"/>
  <c r="F17" i="19"/>
  <c r="L16" i="19"/>
  <c r="K16" i="19"/>
  <c r="J16" i="19"/>
  <c r="I16" i="19"/>
  <c r="H16" i="19"/>
  <c r="G16" i="19"/>
  <c r="F16" i="19"/>
  <c r="L15" i="19"/>
  <c r="K15" i="19"/>
  <c r="J15" i="19"/>
  <c r="I15" i="19"/>
  <c r="H15" i="19"/>
  <c r="G15" i="19"/>
  <c r="F15" i="19"/>
  <c r="L14" i="19"/>
  <c r="K14" i="19"/>
  <c r="J14" i="19"/>
  <c r="I14" i="19"/>
  <c r="H14" i="19"/>
  <c r="G14" i="19"/>
  <c r="F14" i="19"/>
  <c r="L13" i="19"/>
  <c r="K13" i="19"/>
  <c r="J13" i="19"/>
  <c r="I13" i="19"/>
  <c r="H13" i="19"/>
  <c r="G13" i="19"/>
  <c r="F13" i="19"/>
  <c r="L12" i="19"/>
  <c r="K12" i="19"/>
  <c r="J12" i="19"/>
  <c r="I12" i="19"/>
  <c r="H12" i="19"/>
  <c r="G12" i="19"/>
  <c r="F12" i="19"/>
  <c r="L8" i="19"/>
  <c r="K8" i="19"/>
  <c r="J8" i="19"/>
  <c r="I8" i="19"/>
  <c r="H8" i="19"/>
  <c r="G8" i="19"/>
  <c r="F8" i="19"/>
  <c r="L7" i="19"/>
  <c r="K7" i="19"/>
  <c r="J7" i="19"/>
  <c r="I7" i="19"/>
  <c r="H7" i="19"/>
  <c r="G7" i="19"/>
  <c r="F7" i="19"/>
  <c r="G6" i="19"/>
  <c r="F6" i="19"/>
  <c r="G5" i="19"/>
  <c r="F5" i="19"/>
  <c r="D24" i="17"/>
  <c r="D24" i="18" s="1"/>
  <c r="D24" i="19" s="1"/>
  <c r="D23" i="17"/>
  <c r="D23" i="18" s="1"/>
  <c r="D23" i="19" s="1"/>
  <c r="D22" i="17"/>
  <c r="D22" i="18" s="1"/>
  <c r="D22" i="19" s="1"/>
  <c r="D21" i="17"/>
  <c r="D21" i="18" s="1"/>
  <c r="D21" i="19" s="1"/>
  <c r="J17" i="17"/>
  <c r="I17" i="17"/>
  <c r="H17" i="17"/>
  <c r="G17" i="17"/>
  <c r="J16" i="17"/>
  <c r="I16" i="17"/>
  <c r="H16" i="17"/>
  <c r="G16" i="17"/>
  <c r="J15" i="17"/>
  <c r="I15" i="17"/>
  <c r="H15" i="17"/>
  <c r="G15" i="17"/>
  <c r="J14" i="17"/>
  <c r="I14" i="17"/>
  <c r="H14" i="17"/>
  <c r="G14" i="17"/>
  <c r="J13" i="17"/>
  <c r="I13" i="17"/>
  <c r="H13" i="17"/>
  <c r="G13" i="17"/>
  <c r="J12" i="17"/>
  <c r="I12" i="17"/>
  <c r="H12" i="17"/>
  <c r="G12" i="17"/>
  <c r="J8" i="17"/>
  <c r="I8" i="17"/>
  <c r="H8" i="17"/>
  <c r="J7" i="17"/>
  <c r="I7" i="17"/>
  <c r="H7" i="17"/>
  <c r="G8" i="17"/>
  <c r="G7" i="17"/>
  <c r="G6" i="17"/>
  <c r="G5" i="17"/>
  <c r="H16" i="12"/>
  <c r="H18" i="12" s="1"/>
  <c r="L15" i="9"/>
  <c r="M15" i="9" s="1"/>
  <c r="K15" i="9"/>
  <c r="L14" i="9"/>
  <c r="M14" i="9" s="1"/>
  <c r="L13" i="9"/>
  <c r="M13" i="9" s="1"/>
  <c r="D33" i="8"/>
  <c r="D32" i="8"/>
  <c r="D31" i="8"/>
  <c r="D30" i="8"/>
  <c r="D26" i="8"/>
  <c r="D25" i="12" s="1"/>
  <c r="D25" i="8"/>
  <c r="D24" i="12" s="1"/>
  <c r="D24" i="8"/>
  <c r="D23" i="12"/>
  <c r="D23" i="8"/>
  <c r="D22" i="12" s="1"/>
  <c r="D33" i="7"/>
  <c r="D32" i="7"/>
  <c r="D31" i="7"/>
  <c r="D30" i="7"/>
  <c r="D26" i="7"/>
  <c r="D25" i="7"/>
  <c r="D24" i="7"/>
  <c r="D23" i="7"/>
  <c r="H18" i="6"/>
  <c r="H19" i="8" s="1"/>
  <c r="H19" i="7"/>
  <c r="H20" i="7" s="1"/>
  <c r="H14" i="6"/>
  <c r="H15" i="8" s="1"/>
  <c r="H13" i="6"/>
  <c r="H14" i="8" s="1"/>
  <c r="H12" i="6"/>
  <c r="H13" i="8" s="1"/>
  <c r="H11" i="6"/>
  <c r="H12" i="8" s="1"/>
  <c r="H7" i="6"/>
  <c r="H7" i="7" s="1"/>
  <c r="H7" i="8"/>
  <c r="G7" i="8" s="1"/>
  <c r="G7" i="12" s="1"/>
  <c r="G6" i="6"/>
  <c r="G6" i="7" s="1"/>
  <c r="G5" i="6"/>
  <c r="G5" i="8" s="1"/>
  <c r="G5" i="12" s="1"/>
  <c r="J18" i="6"/>
  <c r="I18" i="6"/>
  <c r="G18" i="6"/>
  <c r="J14" i="6"/>
  <c r="I14" i="6"/>
  <c r="G14" i="6"/>
  <c r="J13" i="6"/>
  <c r="I13" i="6"/>
  <c r="G13" i="6"/>
  <c r="J12" i="6"/>
  <c r="I12" i="6"/>
  <c r="G12" i="6"/>
  <c r="J11" i="6"/>
  <c r="I11" i="6"/>
  <c r="G11" i="6"/>
  <c r="J7" i="6"/>
  <c r="I7" i="6"/>
  <c r="G7" i="6"/>
  <c r="W20" i="26" a="1"/>
  <c r="S17" i="29" a="1"/>
  <c r="U22" i="28" a="1"/>
  <c r="W24" i="26" a="1"/>
  <c r="U15" i="28" a="1"/>
  <c r="W10" i="26" a="1"/>
  <c r="V25" i="27" a="1"/>
  <c r="W21" i="26" a="1"/>
  <c r="V15" i="27" a="1"/>
  <c r="V22" i="27" a="1"/>
  <c r="U25" i="28" a="1"/>
  <c r="T16" i="29" a="1"/>
  <c r="V14" i="27" a="1"/>
  <c r="V10" i="27" a="1"/>
  <c r="U10" i="28" a="1"/>
  <c r="W18" i="26" a="1"/>
  <c r="W13" i="26" a="1"/>
  <c r="U24" i="28" a="1"/>
  <c r="S27" i="29" a="1"/>
  <c r="R26" i="29" a="1"/>
  <c r="S21" i="29" a="1"/>
  <c r="T21" i="29" a="1"/>
  <c r="U21" i="28" a="1"/>
  <c r="V23" i="27" a="1"/>
  <c r="V24" i="27" a="1"/>
  <c r="R12" i="29" a="1"/>
  <c r="W23" i="26" a="1"/>
  <c r="U14" i="28" a="1"/>
  <c r="V11" i="27" a="1"/>
  <c r="U11" i="28" a="1"/>
  <c r="S23" i="29" a="1"/>
  <c r="U19" i="28" a="1"/>
  <c r="T25" i="29" a="1"/>
  <c r="T13" i="29" a="1"/>
  <c r="W9" i="26" a="1"/>
  <c r="W14" i="26" a="1"/>
  <c r="V19" i="27" a="1"/>
  <c r="W22" i="26" a="1"/>
  <c r="V21" i="27" a="1"/>
  <c r="F25" i="29" l="1"/>
  <c r="G10" i="28"/>
  <c r="AE10" i="28"/>
  <c r="AE25" i="29"/>
  <c r="R26" i="29"/>
  <c r="R12" i="29"/>
  <c r="T13" i="29"/>
  <c r="S17" i="29"/>
  <c r="S27" i="29"/>
  <c r="S23" i="29"/>
  <c r="S21" i="29"/>
  <c r="T16" i="29"/>
  <c r="T21" i="29"/>
  <c r="T25" i="29"/>
  <c r="F24" i="28"/>
  <c r="AE25" i="28"/>
  <c r="F10" i="28"/>
  <c r="AD24" i="28"/>
  <c r="AD10" i="28"/>
  <c r="AE19" i="28"/>
  <c r="AF23" i="28"/>
  <c r="E23" i="28"/>
  <c r="F11" i="28"/>
  <c r="F22" i="28"/>
  <c r="AF19" i="28"/>
  <c r="E19" i="28"/>
  <c r="AF14" i="28"/>
  <c r="G22" i="28"/>
  <c r="E15" i="28"/>
  <c r="G24" i="28"/>
  <c r="AE15" i="28"/>
  <c r="E21" i="28"/>
  <c r="F14" i="28"/>
  <c r="H23" i="28"/>
  <c r="E14" i="28"/>
  <c r="G15" i="28"/>
  <c r="G21" i="28"/>
  <c r="G25" i="28"/>
  <c r="E22" i="28"/>
  <c r="U21" i="28"/>
  <c r="H21" i="28" s="1"/>
  <c r="U10" i="28"/>
  <c r="U11" i="28"/>
  <c r="H11" i="28" s="1"/>
  <c r="U19" i="28"/>
  <c r="AG19" i="28" s="1"/>
  <c r="U25" i="28"/>
  <c r="H25" i="28" s="1"/>
  <c r="U22" i="28"/>
  <c r="AG22" i="28" s="1"/>
  <c r="U24" i="28"/>
  <c r="AG24" i="28" s="1"/>
  <c r="U14" i="28"/>
  <c r="AG14" i="28" s="1"/>
  <c r="U15" i="28"/>
  <c r="H15" i="28" s="1"/>
  <c r="H21" i="27"/>
  <c r="AE21" i="28"/>
  <c r="H10" i="27"/>
  <c r="H11" i="27"/>
  <c r="E11" i="28"/>
  <c r="H25" i="27"/>
  <c r="E25" i="28"/>
  <c r="H24" i="27"/>
  <c r="H15" i="27"/>
  <c r="AG22" i="27"/>
  <c r="H22" i="27"/>
  <c r="AG19" i="27"/>
  <c r="H19" i="27"/>
  <c r="AG14" i="27"/>
  <c r="H14" i="27"/>
  <c r="AG24" i="27"/>
  <c r="AG15" i="27"/>
  <c r="AG21" i="27"/>
  <c r="V25" i="27"/>
  <c r="V24" i="27"/>
  <c r="V23" i="27"/>
  <c r="V21" i="27"/>
  <c r="V22" i="27"/>
  <c r="V19" i="27"/>
  <c r="AG25" i="27"/>
  <c r="V15" i="27"/>
  <c r="V10" i="27"/>
  <c r="V14" i="27"/>
  <c r="V11" i="27"/>
  <c r="I10" i="26"/>
  <c r="I9" i="26"/>
  <c r="W20" i="26"/>
  <c r="W21" i="26"/>
  <c r="W18" i="26"/>
  <c r="W24" i="26"/>
  <c r="W23" i="26"/>
  <c r="W22" i="26"/>
  <c r="W13" i="26"/>
  <c r="W14" i="26"/>
  <c r="W10" i="26"/>
  <c r="W9" i="26"/>
  <c r="J17" i="25"/>
  <c r="AH17" i="25" s="1"/>
  <c r="J18" i="25"/>
  <c r="AH18" i="25" s="1"/>
  <c r="AH23" i="26"/>
  <c r="I23" i="26"/>
  <c r="J15" i="25"/>
  <c r="AH15" i="25" s="1"/>
  <c r="J21" i="25"/>
  <c r="AH21" i="25" s="1"/>
  <c r="J20" i="25"/>
  <c r="AH20" i="25" s="1"/>
  <c r="AH24" i="26"/>
  <c r="I24" i="26"/>
  <c r="AH13" i="26"/>
  <c r="I13" i="26"/>
  <c r="AH22" i="26"/>
  <c r="I22" i="26"/>
  <c r="J19" i="25"/>
  <c r="AH19" i="25" s="1"/>
  <c r="AH14" i="26"/>
  <c r="I14" i="26"/>
  <c r="J10" i="25"/>
  <c r="AH10" i="25" s="1"/>
  <c r="AH21" i="26"/>
  <c r="I21" i="26"/>
  <c r="AH20" i="26"/>
  <c r="I20" i="26"/>
  <c r="J11" i="25"/>
  <c r="AH11" i="25" s="1"/>
  <c r="J9" i="25"/>
  <c r="AH18" i="26"/>
  <c r="I18" i="26"/>
  <c r="J8" i="25"/>
  <c r="K18" i="24"/>
  <c r="AH18" i="24" s="1"/>
  <c r="W18" i="25"/>
  <c r="K11" i="24"/>
  <c r="AH11" i="24" s="1"/>
  <c r="W11" i="25"/>
  <c r="K19" i="24"/>
  <c r="AH19" i="24" s="1"/>
  <c r="W19" i="25"/>
  <c r="K9" i="24"/>
  <c r="W9" i="25"/>
  <c r="X21" i="24"/>
  <c r="X19" i="24"/>
  <c r="X11" i="24"/>
  <c r="X18" i="24"/>
  <c r="X15" i="24"/>
  <c r="X17" i="24"/>
  <c r="X10" i="24"/>
  <c r="X8" i="24"/>
  <c r="X20" i="24"/>
  <c r="X9" i="24"/>
  <c r="K10" i="24"/>
  <c r="AH10" i="24" s="1"/>
  <c r="W10" i="25"/>
  <c r="K8" i="24"/>
  <c r="W8" i="25"/>
  <c r="K20" i="24"/>
  <c r="AH20" i="24" s="1"/>
  <c r="W20" i="25"/>
  <c r="K17" i="24"/>
  <c r="AH17" i="24" s="1"/>
  <c r="W17" i="25"/>
  <c r="K21" i="24"/>
  <c r="AH21" i="24" s="1"/>
  <c r="W21" i="25"/>
  <c r="K15" i="24"/>
  <c r="AH15" i="24" s="1"/>
  <c r="W15" i="25"/>
  <c r="H13" i="7"/>
  <c r="J13" i="7" s="1"/>
  <c r="G6" i="8"/>
  <c r="G6" i="12" s="1"/>
  <c r="H7" i="12"/>
  <c r="G7" i="7"/>
  <c r="J7" i="7"/>
  <c r="J12" i="8"/>
  <c r="J12" i="12" s="1"/>
  <c r="I12" i="8"/>
  <c r="I12" i="12" s="1"/>
  <c r="H12" i="12"/>
  <c r="G19" i="8"/>
  <c r="G20" i="8" s="1"/>
  <c r="G17" i="12" s="1"/>
  <c r="I19" i="8"/>
  <c r="I20" i="8" s="1"/>
  <c r="I17" i="12" s="1"/>
  <c r="H20" i="8"/>
  <c r="H17" i="12" s="1"/>
  <c r="G13" i="7"/>
  <c r="J7" i="8"/>
  <c r="J7" i="12" s="1"/>
  <c r="I19" i="7"/>
  <c r="I20" i="7" s="1"/>
  <c r="G16" i="12"/>
  <c r="H12" i="7"/>
  <c r="I16" i="12"/>
  <c r="G5" i="7"/>
  <c r="H15" i="7"/>
  <c r="J15" i="7" s="1"/>
  <c r="J18" i="12"/>
  <c r="G18" i="12"/>
  <c r="I18" i="12"/>
  <c r="G13" i="8"/>
  <c r="G13" i="12" s="1"/>
  <c r="I13" i="8"/>
  <c r="I13" i="12" s="1"/>
  <c r="J13" i="8"/>
  <c r="J13" i="12" s="1"/>
  <c r="H13" i="12"/>
  <c r="I14" i="8"/>
  <c r="I14" i="12" s="1"/>
  <c r="H14" i="12"/>
  <c r="J14" i="8"/>
  <c r="J14" i="12" s="1"/>
  <c r="G14" i="8"/>
  <c r="G14" i="12" s="1"/>
  <c r="G15" i="8"/>
  <c r="G15" i="12" s="1"/>
  <c r="H15" i="12"/>
  <c r="I15" i="8"/>
  <c r="I15" i="12" s="1"/>
  <c r="J15" i="8"/>
  <c r="J15" i="12" s="1"/>
  <c r="M16" i="9"/>
  <c r="G15" i="7"/>
  <c r="J19" i="8"/>
  <c r="J20" i="8" s="1"/>
  <c r="J17" i="12" s="1"/>
  <c r="I7" i="8"/>
  <c r="I7" i="12" s="1"/>
  <c r="I13" i="7"/>
  <c r="J19" i="7"/>
  <c r="J20" i="7" s="1"/>
  <c r="J16" i="12"/>
  <c r="H14" i="7"/>
  <c r="G12" i="8"/>
  <c r="G12" i="12" s="1"/>
  <c r="I7" i="7"/>
  <c r="G19" i="7"/>
  <c r="G20" i="7" s="1"/>
  <c r="T12" i="29" a="1"/>
  <c r="R24" i="29" a="1"/>
  <c r="V19" i="28" a="1"/>
  <c r="R25" i="29" a="1"/>
  <c r="V23" i="28" a="1"/>
  <c r="U23" i="29" a="1"/>
  <c r="W23" i="27" a="1"/>
  <c r="W10" i="27" a="1"/>
  <c r="U27" i="29" a="1"/>
  <c r="X13" i="26" a="1"/>
  <c r="R17" i="29" a="1"/>
  <c r="W25" i="27" a="1"/>
  <c r="V14" i="28" a="1"/>
  <c r="X20" i="26" a="1"/>
  <c r="S26" i="29" a="1"/>
  <c r="T23" i="29" a="1"/>
  <c r="S24" i="29" a="1"/>
  <c r="V11" i="28" a="1"/>
  <c r="X21" i="26" a="1"/>
  <c r="W19" i="27" a="1"/>
  <c r="W21" i="27" a="1"/>
  <c r="V25" i="28" a="1"/>
  <c r="V22" i="28" a="1"/>
  <c r="V21" i="28" a="1"/>
  <c r="U25" i="29" a="1"/>
  <c r="T24" i="29" a="1"/>
  <c r="X10" i="26" a="1"/>
  <c r="W24" i="27" a="1"/>
  <c r="S16" i="29" a="1"/>
  <c r="T26" i="29" a="1"/>
  <c r="U17" i="29" a="1"/>
  <c r="V10" i="28" a="1"/>
  <c r="X23" i="26" a="1"/>
  <c r="U13" i="29" a="1"/>
  <c r="V24" i="28" a="1"/>
  <c r="S12" i="29" a="1"/>
  <c r="W22" i="27" a="1"/>
  <c r="T27" i="29" a="1"/>
  <c r="W15" i="27" a="1"/>
  <c r="R16" i="29" a="1"/>
  <c r="W14" i="27" a="1"/>
  <c r="S13" i="29" a="1"/>
  <c r="X22" i="26" a="1"/>
  <c r="X18" i="26" a="1"/>
  <c r="X24" i="26" a="1"/>
  <c r="T17" i="29" a="1"/>
  <c r="W11" i="27" a="1"/>
  <c r="R21" i="29" a="1"/>
  <c r="V15" i="28" a="1"/>
  <c r="X9" i="26" a="1"/>
  <c r="R13" i="29" a="1"/>
  <c r="X14" i="26" a="1"/>
  <c r="R23" i="29" a="1"/>
  <c r="R27" i="29" a="1"/>
  <c r="F21" i="29" l="1"/>
  <c r="AE27" i="29"/>
  <c r="G13" i="29"/>
  <c r="F23" i="29"/>
  <c r="AE17" i="29"/>
  <c r="E26" i="29"/>
  <c r="G25" i="29"/>
  <c r="AF21" i="29"/>
  <c r="AF16" i="29"/>
  <c r="T12" i="29"/>
  <c r="H10" i="28"/>
  <c r="BB12" i="29"/>
  <c r="E12" i="29"/>
  <c r="AE23" i="29"/>
  <c r="F17" i="29"/>
  <c r="AE21" i="29"/>
  <c r="AD12" i="29"/>
  <c r="AX12" i="29" s="1"/>
  <c r="AF25" i="29"/>
  <c r="G21" i="29"/>
  <c r="F27" i="29"/>
  <c r="S16" i="29"/>
  <c r="R23" i="29"/>
  <c r="U13" i="29"/>
  <c r="T26" i="29"/>
  <c r="R13" i="29"/>
  <c r="R17" i="29"/>
  <c r="S12" i="29"/>
  <c r="R27" i="29"/>
  <c r="U23" i="29"/>
  <c r="T24" i="29"/>
  <c r="U27" i="29"/>
  <c r="R24" i="29"/>
  <c r="S26" i="29"/>
  <c r="T27" i="29"/>
  <c r="R21" i="29"/>
  <c r="T23" i="29"/>
  <c r="U17" i="29"/>
  <c r="T17" i="29"/>
  <c r="S24" i="29"/>
  <c r="R16" i="29"/>
  <c r="S13" i="29"/>
  <c r="R25" i="29"/>
  <c r="U25" i="29"/>
  <c r="G16" i="29"/>
  <c r="AD26" i="29"/>
  <c r="AD33" i="29"/>
  <c r="A33" i="29"/>
  <c r="A31" i="29"/>
  <c r="AD31" i="29"/>
  <c r="AD32" i="29"/>
  <c r="A32" i="29"/>
  <c r="AG25" i="28"/>
  <c r="AG21" i="28"/>
  <c r="AG15" i="28"/>
  <c r="H14" i="28"/>
  <c r="H19" i="28"/>
  <c r="H24" i="28"/>
  <c r="H22" i="28"/>
  <c r="V22" i="28"/>
  <c r="AH22" i="28" s="1"/>
  <c r="V23" i="28"/>
  <c r="AH23" i="28" s="1"/>
  <c r="V21" i="28"/>
  <c r="I21" i="28" s="1"/>
  <c r="V25" i="28"/>
  <c r="AH25" i="28" s="1"/>
  <c r="V11" i="28"/>
  <c r="I11" i="28" s="1"/>
  <c r="V14" i="28"/>
  <c r="I14" i="28" s="1"/>
  <c r="V24" i="28"/>
  <c r="I24" i="28" s="1"/>
  <c r="V10" i="28"/>
  <c r="I10" i="28" s="1"/>
  <c r="V15" i="28"/>
  <c r="AH15" i="28" s="1"/>
  <c r="V19" i="28"/>
  <c r="AH19" i="28" s="1"/>
  <c r="I22" i="27"/>
  <c r="I21" i="27"/>
  <c r="I11" i="27"/>
  <c r="I14" i="27"/>
  <c r="I10" i="27"/>
  <c r="I19" i="27"/>
  <c r="AH23" i="27"/>
  <c r="I23" i="27"/>
  <c r="AH25" i="27"/>
  <c r="I25" i="27"/>
  <c r="AH24" i="27"/>
  <c r="I24" i="27"/>
  <c r="AH19" i="27"/>
  <c r="AH15" i="27"/>
  <c r="I15" i="27"/>
  <c r="W24" i="27"/>
  <c r="W25" i="27"/>
  <c r="W21" i="27"/>
  <c r="W23" i="27"/>
  <c r="W22" i="27"/>
  <c r="AH14" i="27"/>
  <c r="AH22" i="27"/>
  <c r="W19" i="27"/>
  <c r="AH21" i="27"/>
  <c r="W10" i="27"/>
  <c r="W11" i="27"/>
  <c r="W15" i="27"/>
  <c r="W14" i="27"/>
  <c r="J10" i="26"/>
  <c r="J9" i="26"/>
  <c r="X18" i="26"/>
  <c r="X14" i="26"/>
  <c r="X24" i="26"/>
  <c r="X22" i="26"/>
  <c r="X20" i="26"/>
  <c r="X21" i="26"/>
  <c r="X23" i="26"/>
  <c r="X9" i="26"/>
  <c r="X13" i="26"/>
  <c r="X10" i="26"/>
  <c r="AI22" i="26"/>
  <c r="J22" i="26"/>
  <c r="AI23" i="26"/>
  <c r="J23" i="26"/>
  <c r="K15" i="25"/>
  <c r="AI15" i="25" s="1"/>
  <c r="K11" i="25"/>
  <c r="AI11" i="25" s="1"/>
  <c r="K21" i="25"/>
  <c r="AI21" i="25" s="1"/>
  <c r="AI24" i="26"/>
  <c r="J24" i="26"/>
  <c r="K19" i="25"/>
  <c r="AI19" i="25" s="1"/>
  <c r="K17" i="25"/>
  <c r="AI17" i="25" s="1"/>
  <c r="K18" i="25"/>
  <c r="AI18" i="25" s="1"/>
  <c r="AI18" i="26"/>
  <c r="J18" i="26"/>
  <c r="K20" i="25"/>
  <c r="AI20" i="25" s="1"/>
  <c r="AI14" i="26"/>
  <c r="J14" i="26"/>
  <c r="AI21" i="26"/>
  <c r="J21" i="26"/>
  <c r="K8" i="25"/>
  <c r="AI13" i="26"/>
  <c r="J13" i="26"/>
  <c r="AI20" i="26"/>
  <c r="J20" i="26"/>
  <c r="K10" i="25"/>
  <c r="AI10" i="25" s="1"/>
  <c r="K9" i="25"/>
  <c r="L18" i="24"/>
  <c r="X18" i="25"/>
  <c r="L21" i="24"/>
  <c r="X21" i="25"/>
  <c r="L10" i="24"/>
  <c r="X10" i="25"/>
  <c r="L11" i="24"/>
  <c r="X11" i="25"/>
  <c r="L19" i="24"/>
  <c r="X19" i="25"/>
  <c r="L9" i="24"/>
  <c r="X9" i="25"/>
  <c r="L20" i="24"/>
  <c r="X20" i="25"/>
  <c r="L8" i="24"/>
  <c r="X8" i="25"/>
  <c r="L17" i="24"/>
  <c r="X17" i="25"/>
  <c r="L15" i="24"/>
  <c r="AI15" i="24" s="1"/>
  <c r="X15" i="25"/>
  <c r="I15" i="7"/>
  <c r="G12" i="7"/>
  <c r="I12" i="7"/>
  <c r="J12" i="7"/>
  <c r="I14" i="7"/>
  <c r="G14" i="7"/>
  <c r="J14" i="7"/>
  <c r="V23" i="29" a="1"/>
  <c r="V13" i="29" a="1"/>
  <c r="Y9" i="26" a="1"/>
  <c r="W23" i="28" a="1"/>
  <c r="W10" i="28" a="1"/>
  <c r="W11" i="28" a="1"/>
  <c r="V26" i="29" a="1"/>
  <c r="X23" i="27" a="1"/>
  <c r="X10" i="27" a="1"/>
  <c r="X22" i="27" a="1"/>
  <c r="Y24" i="26" a="1"/>
  <c r="X14" i="27" a="1"/>
  <c r="V16" i="29" a="1"/>
  <c r="W14" i="28" a="1"/>
  <c r="Y20" i="26" a="1"/>
  <c r="X11" i="27" a="1"/>
  <c r="U12" i="29" a="1"/>
  <c r="X24" i="27" a="1"/>
  <c r="U21" i="29" a="1"/>
  <c r="X19" i="27" a="1"/>
  <c r="Y23" i="26" a="1"/>
  <c r="U24" i="29" a="1"/>
  <c r="W21" i="28" a="1"/>
  <c r="W15" i="28" a="1"/>
  <c r="U16" i="29" a="1"/>
  <c r="V12" i="29" a="1"/>
  <c r="Y14" i="26" a="1"/>
  <c r="Y13" i="26" a="1"/>
  <c r="X21" i="27" a="1"/>
  <c r="W25" i="28" a="1"/>
  <c r="Y10" i="26" a="1"/>
  <c r="Y22" i="26" a="1"/>
  <c r="W19" i="28" a="1"/>
  <c r="U26" i="29" a="1"/>
  <c r="W22" i="28" a="1"/>
  <c r="X15" i="27" a="1"/>
  <c r="W24" i="28" a="1"/>
  <c r="Y21" i="26" a="1"/>
  <c r="Y18" i="26" a="1"/>
  <c r="X25" i="27" a="1"/>
  <c r="H27" i="29" l="1"/>
  <c r="AG17" i="29"/>
  <c r="H13" i="29"/>
  <c r="AG23" i="29"/>
  <c r="U12" i="29"/>
  <c r="G12" i="29"/>
  <c r="H23" i="29"/>
  <c r="AG27" i="29"/>
  <c r="H17" i="29"/>
  <c r="V26" i="29"/>
  <c r="U21" i="29"/>
  <c r="U16" i="29"/>
  <c r="V13" i="29"/>
  <c r="V12" i="29"/>
  <c r="V23" i="29"/>
  <c r="U24" i="29"/>
  <c r="V16" i="29"/>
  <c r="U26" i="29"/>
  <c r="AG25" i="29"/>
  <c r="H25" i="29"/>
  <c r="AD23" i="29"/>
  <c r="E23" i="29"/>
  <c r="AD25" i="29"/>
  <c r="E25" i="29"/>
  <c r="G24" i="29"/>
  <c r="AF24" i="29"/>
  <c r="G27" i="29"/>
  <c r="AF27" i="29"/>
  <c r="F13" i="29"/>
  <c r="AE13" i="29"/>
  <c r="AE16" i="29"/>
  <c r="F16" i="29"/>
  <c r="E16" i="29"/>
  <c r="AD16" i="29"/>
  <c r="E27" i="29"/>
  <c r="AD27" i="29"/>
  <c r="F26" i="29"/>
  <c r="AE26" i="29"/>
  <c r="AD24" i="29"/>
  <c r="E24" i="29"/>
  <c r="AE24" i="29"/>
  <c r="F24" i="29"/>
  <c r="AF17" i="29"/>
  <c r="G17" i="29"/>
  <c r="AF23" i="29"/>
  <c r="G23" i="29"/>
  <c r="AD13" i="29"/>
  <c r="E13" i="29"/>
  <c r="AE12" i="29"/>
  <c r="F12" i="29"/>
  <c r="AD17" i="29"/>
  <c r="E17" i="29"/>
  <c r="AD21" i="29"/>
  <c r="E21" i="29"/>
  <c r="G26" i="29"/>
  <c r="AF26" i="29"/>
  <c r="I23" i="28"/>
  <c r="I22" i="28"/>
  <c r="AH24" i="28"/>
  <c r="AH14" i="28"/>
  <c r="I15" i="28"/>
  <c r="AH21" i="28"/>
  <c r="W22" i="28"/>
  <c r="AI22" i="28" s="1"/>
  <c r="W23" i="28"/>
  <c r="AI23" i="28" s="1"/>
  <c r="W25" i="28"/>
  <c r="J25" i="28" s="1"/>
  <c r="W24" i="28"/>
  <c r="J24" i="28" s="1"/>
  <c r="W14" i="28"/>
  <c r="J14" i="28" s="1"/>
  <c r="W21" i="28"/>
  <c r="J21" i="28" s="1"/>
  <c r="W15" i="28"/>
  <c r="J15" i="28" s="1"/>
  <c r="W11" i="28"/>
  <c r="J11" i="28" s="1"/>
  <c r="W10" i="28"/>
  <c r="J10" i="28" s="1"/>
  <c r="W19" i="28"/>
  <c r="AI19" i="28" s="1"/>
  <c r="I19" i="28"/>
  <c r="J23" i="27"/>
  <c r="J24" i="27"/>
  <c r="J21" i="27"/>
  <c r="J15" i="27"/>
  <c r="J11" i="27"/>
  <c r="J10" i="27"/>
  <c r="J19" i="27"/>
  <c r="I25" i="28"/>
  <c r="AI22" i="27"/>
  <c r="J22" i="27"/>
  <c r="AI25" i="27"/>
  <c r="J25" i="27"/>
  <c r="AI14" i="27"/>
  <c r="J14" i="27"/>
  <c r="AI21" i="27"/>
  <c r="X21" i="27"/>
  <c r="X23" i="27"/>
  <c r="X25" i="27"/>
  <c r="X22" i="27"/>
  <c r="X24" i="27"/>
  <c r="AI19" i="27"/>
  <c r="AI15" i="27"/>
  <c r="X19" i="27"/>
  <c r="X11" i="27"/>
  <c r="X14" i="27"/>
  <c r="X15" i="27"/>
  <c r="X10" i="27"/>
  <c r="AI23" i="27"/>
  <c r="AI24" i="27"/>
  <c r="K10" i="26"/>
  <c r="K9" i="26"/>
  <c r="Y22" i="26"/>
  <c r="Y10" i="26"/>
  <c r="Y18" i="26"/>
  <c r="Y14" i="26"/>
  <c r="Y20" i="26"/>
  <c r="Y13" i="26"/>
  <c r="Y9" i="26"/>
  <c r="Y24" i="26"/>
  <c r="Y23" i="26"/>
  <c r="Y21" i="26"/>
  <c r="AJ21" i="26"/>
  <c r="K21" i="26"/>
  <c r="L19" i="25"/>
  <c r="AJ20" i="26"/>
  <c r="K20" i="26"/>
  <c r="L9" i="25"/>
  <c r="L15" i="25"/>
  <c r="AJ15" i="25" s="1"/>
  <c r="L11" i="25"/>
  <c r="AJ22" i="26"/>
  <c r="K22" i="26"/>
  <c r="L17" i="25"/>
  <c r="L10" i="25"/>
  <c r="AJ13" i="26"/>
  <c r="K13" i="26"/>
  <c r="AJ24" i="26"/>
  <c r="K24" i="26"/>
  <c r="L8" i="25"/>
  <c r="L21" i="25"/>
  <c r="AJ14" i="26"/>
  <c r="K14" i="26"/>
  <c r="L20" i="25"/>
  <c r="L18" i="25"/>
  <c r="AJ23" i="26"/>
  <c r="K23" i="26"/>
  <c r="AJ18" i="26"/>
  <c r="K18" i="26"/>
  <c r="Y10" i="27" a="1"/>
  <c r="V24" i="29" a="1"/>
  <c r="W16" i="29" a="1"/>
  <c r="X19" i="28" a="1"/>
  <c r="Y25" i="27" a="1"/>
  <c r="V17" i="29" a="1"/>
  <c r="V27" i="29" a="1"/>
  <c r="V25" i="29" a="1"/>
  <c r="W23" i="29" a="1"/>
  <c r="Y19" i="27" a="1"/>
  <c r="X22" i="28" a="1"/>
  <c r="W26" i="29" a="1"/>
  <c r="X23" i="28" a="1"/>
  <c r="Y22" i="27" a="1"/>
  <c r="W27" i="29" a="1"/>
  <c r="Y14" i="27" a="1"/>
  <c r="Y15" i="27" a="1"/>
  <c r="Y11" i="27" a="1"/>
  <c r="Y21" i="27" a="1"/>
  <c r="X15" i="28" a="1"/>
  <c r="X25" i="28" a="1"/>
  <c r="W13" i="29" a="1"/>
  <c r="V21" i="29" a="1"/>
  <c r="W17" i="29" a="1"/>
  <c r="X10" i="28" a="1"/>
  <c r="Y24" i="27" a="1"/>
  <c r="W12" i="29" a="1"/>
  <c r="X11" i="28" a="1"/>
  <c r="X21" i="28" a="1"/>
  <c r="X14" i="28" a="1"/>
  <c r="X24" i="28" a="1"/>
  <c r="Y23" i="27" a="1"/>
  <c r="AH16" i="29" l="1"/>
  <c r="I23" i="29"/>
  <c r="I13" i="29"/>
  <c r="I26" i="29"/>
  <c r="I12" i="29"/>
  <c r="H12" i="29"/>
  <c r="AH23" i="29"/>
  <c r="AH26" i="29"/>
  <c r="I16" i="29"/>
  <c r="W16" i="29"/>
  <c r="W26" i="29"/>
  <c r="W27" i="29"/>
  <c r="V17" i="29"/>
  <c r="V21" i="29"/>
  <c r="W12" i="29"/>
  <c r="W23" i="29"/>
  <c r="W13" i="29"/>
  <c r="V24" i="29"/>
  <c r="V27" i="29"/>
  <c r="W17" i="29"/>
  <c r="V25" i="29"/>
  <c r="H26" i="29"/>
  <c r="AG26" i="29"/>
  <c r="H24" i="29"/>
  <c r="AG24" i="29"/>
  <c r="H16" i="29"/>
  <c r="AG16" i="29"/>
  <c r="AG21" i="29"/>
  <c r="H21" i="29"/>
  <c r="AI25" i="28"/>
  <c r="J22" i="28"/>
  <c r="AI24" i="28"/>
  <c r="AI14" i="28"/>
  <c r="AI15" i="28"/>
  <c r="J19" i="28"/>
  <c r="AI21" i="28"/>
  <c r="J23" i="28"/>
  <c r="X22" i="28"/>
  <c r="AJ22" i="28" s="1"/>
  <c r="X25" i="28"/>
  <c r="AJ25" i="28" s="1"/>
  <c r="X21" i="28"/>
  <c r="AJ21" i="28" s="1"/>
  <c r="X23" i="28"/>
  <c r="K23" i="28" s="1"/>
  <c r="X10" i="28"/>
  <c r="K10" i="28" s="1"/>
  <c r="X15" i="28"/>
  <c r="AJ15" i="28" s="1"/>
  <c r="X24" i="28"/>
  <c r="AJ24" i="28" s="1"/>
  <c r="X14" i="28"/>
  <c r="K14" i="28" s="1"/>
  <c r="X11" i="28"/>
  <c r="K11" i="28" s="1"/>
  <c r="X19" i="28"/>
  <c r="K19" i="28" s="1"/>
  <c r="K22" i="27"/>
  <c r="K25" i="27"/>
  <c r="K21" i="27"/>
  <c r="K23" i="27"/>
  <c r="K10" i="27"/>
  <c r="K15" i="27"/>
  <c r="K11" i="27"/>
  <c r="AJ24" i="27"/>
  <c r="K24" i="27"/>
  <c r="AJ19" i="27"/>
  <c r="K19" i="27"/>
  <c r="AJ15" i="27"/>
  <c r="AJ14" i="27"/>
  <c r="K14" i="27"/>
  <c r="AJ23" i="27"/>
  <c r="Y23" i="27"/>
  <c r="Y21" i="27"/>
  <c r="Y22" i="27"/>
  <c r="Y24" i="27"/>
  <c r="Y25" i="27"/>
  <c r="Y19" i="27"/>
  <c r="AJ25" i="27"/>
  <c r="AJ21" i="27"/>
  <c r="Y11" i="27"/>
  <c r="Y10" i="27"/>
  <c r="Y14" i="27"/>
  <c r="Y15" i="27"/>
  <c r="L10" i="26"/>
  <c r="L23" i="26"/>
  <c r="L22" i="26"/>
  <c r="L21" i="26"/>
  <c r="L9" i="26"/>
  <c r="L24" i="26"/>
  <c r="L13" i="26"/>
  <c r="AJ22" i="27"/>
  <c r="L20" i="26"/>
  <c r="L14" i="26"/>
  <c r="AK18" i="26"/>
  <c r="L18" i="26"/>
  <c r="X21" i="29" a="1"/>
  <c r="Y10" i="28" a="1"/>
  <c r="W25" i="29" a="1"/>
  <c r="X12" i="29" a="1"/>
  <c r="W24" i="29" a="1"/>
  <c r="Y23" i="28" a="1"/>
  <c r="Y11" i="28" a="1"/>
  <c r="Y24" i="28" a="1"/>
  <c r="Y22" i="28" a="1"/>
  <c r="Y14" i="28" a="1"/>
  <c r="Y19" i="28" a="1"/>
  <c r="W21" i="29" a="1"/>
  <c r="X25" i="29" a="1"/>
  <c r="Y15" i="28" a="1"/>
  <c r="Y21" i="28" a="1"/>
  <c r="Y25" i="28" a="1"/>
  <c r="X16" i="29" a="1"/>
  <c r="X13" i="29" a="1"/>
  <c r="J17" i="29" l="1"/>
  <c r="J13" i="29"/>
  <c r="J27" i="29"/>
  <c r="J23" i="29"/>
  <c r="J26" i="29"/>
  <c r="AI16" i="29"/>
  <c r="J12" i="29"/>
  <c r="AI23" i="29"/>
  <c r="AI17" i="29"/>
  <c r="X13" i="29"/>
  <c r="X21" i="29"/>
  <c r="W21" i="29"/>
  <c r="X16" i="29"/>
  <c r="X12" i="29"/>
  <c r="X25" i="29"/>
  <c r="W24" i="29"/>
  <c r="W25" i="29"/>
  <c r="I25" i="29"/>
  <c r="AH25" i="29"/>
  <c r="AH27" i="29"/>
  <c r="I27" i="29"/>
  <c r="I24" i="29"/>
  <c r="AH24" i="29"/>
  <c r="AH17" i="29"/>
  <c r="I17" i="29"/>
  <c r="AI26" i="29"/>
  <c r="AI27" i="29"/>
  <c r="J16" i="29"/>
  <c r="I21" i="29"/>
  <c r="AH21" i="29"/>
  <c r="AJ23" i="28"/>
  <c r="K15" i="28"/>
  <c r="AJ19" i="28"/>
  <c r="K22" i="28"/>
  <c r="K21" i="28"/>
  <c r="AJ14" i="28"/>
  <c r="K24" i="28"/>
  <c r="Y19" i="28"/>
  <c r="L19" i="28" s="1"/>
  <c r="Y25" i="28"/>
  <c r="L25" i="28" s="1"/>
  <c r="Y24" i="28"/>
  <c r="L24" i="28" s="1"/>
  <c r="Y23" i="28"/>
  <c r="L23" i="28" s="1"/>
  <c r="Y21" i="28"/>
  <c r="L21" i="28" s="1"/>
  <c r="Y22" i="28"/>
  <c r="L22" i="28" s="1"/>
  <c r="Y15" i="28"/>
  <c r="L15" i="28" s="1"/>
  <c r="Y14" i="28"/>
  <c r="L14" i="28" s="1"/>
  <c r="Y10" i="28"/>
  <c r="L10" i="28" s="1"/>
  <c r="Y11" i="28"/>
  <c r="L11" i="28" s="1"/>
  <c r="L19" i="27"/>
  <c r="L25" i="27"/>
  <c r="L24" i="27"/>
  <c r="L23" i="27"/>
  <c r="K25" i="28"/>
  <c r="L21" i="27"/>
  <c r="L22" i="27"/>
  <c r="L15" i="27"/>
  <c r="L14" i="27"/>
  <c r="L10" i="27"/>
  <c r="L11" i="27"/>
  <c r="AK19" i="27"/>
  <c r="Y16" i="29" a="1"/>
  <c r="Y21" i="29" a="1"/>
  <c r="X17" i="29" a="1"/>
  <c r="Y13" i="29" a="1"/>
  <c r="X27" i="29" a="1"/>
  <c r="Y24" i="29" a="1"/>
  <c r="X24" i="29" a="1"/>
  <c r="X26" i="29" a="1"/>
  <c r="Y25" i="29" a="1"/>
  <c r="X23" i="29" a="1"/>
  <c r="Y12" i="29" a="1"/>
  <c r="Y27" i="29" a="1"/>
  <c r="Y23" i="29" a="1"/>
  <c r="Y26" i="29" a="1"/>
  <c r="Y17" i="29" a="1"/>
  <c r="AJ25" i="29" l="1"/>
  <c r="K16" i="29"/>
  <c r="AJ21" i="29"/>
  <c r="K13" i="29"/>
  <c r="K12" i="29"/>
  <c r="AJ16" i="29"/>
  <c r="K25" i="29"/>
  <c r="Y16" i="29"/>
  <c r="Y12" i="29"/>
  <c r="Y17" i="29"/>
  <c r="Y23" i="29"/>
  <c r="X27" i="29"/>
  <c r="Y27" i="29"/>
  <c r="X26" i="29"/>
  <c r="X17" i="29"/>
  <c r="Y25" i="29"/>
  <c r="Y26" i="29"/>
  <c r="X24" i="29"/>
  <c r="Y24" i="29"/>
  <c r="Y21" i="29"/>
  <c r="Y13" i="29"/>
  <c r="X23" i="29"/>
  <c r="AI21" i="29"/>
  <c r="J21" i="29"/>
  <c r="K21" i="29"/>
  <c r="J25" i="29"/>
  <c r="AI25" i="29"/>
  <c r="J24" i="29"/>
  <c r="AI24" i="29"/>
  <c r="AK19" i="28"/>
  <c r="L24" i="29" l="1"/>
  <c r="L21" i="29"/>
  <c r="L26" i="29"/>
  <c r="L25" i="29"/>
  <c r="L27" i="29"/>
  <c r="L16" i="29"/>
  <c r="L23" i="29"/>
  <c r="L17" i="29"/>
  <c r="L13" i="29"/>
  <c r="L12" i="29"/>
  <c r="AK21" i="29"/>
  <c r="K26" i="29"/>
  <c r="AJ26" i="29"/>
  <c r="AJ27" i="29"/>
  <c r="K27" i="29"/>
  <c r="K24" i="29"/>
  <c r="AJ24" i="29"/>
  <c r="K17" i="29"/>
  <c r="AJ17" i="29"/>
  <c r="K23" i="29"/>
  <c r="AJ23" i="29"/>
  <c r="AD30" i="29" l="1"/>
  <c r="A30" i="2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the salary schedule for each title increases 2.14% ATB. Longevity included.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4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No change tothe salary schedule until May 1, 2009.  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1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Increase all regular salary schedulles 2.75% ATB on May 1, 2009.  No change to longevity. </t>
        </r>
      </text>
    </comment>
    <comment ref="A20" authorId="0" shapeId="0" xr:uid="{00000000-0006-0000-0300-000002000000}">
      <text>
        <r>
          <rPr>
            <b/>
            <sz val="8"/>
            <color indexed="81"/>
            <rFont val="Tahoma"/>
            <family val="2"/>
          </rPr>
          <t>Nelmspk0:
See Q21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1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All salary schedulles Frozen. Step movement allowed.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Nelmspk0</author>
  </authors>
  <commentList>
    <comment ref="A1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Nelmspk0:</t>
        </r>
        <r>
          <rPr>
            <sz val="8"/>
            <color indexed="81"/>
            <rFont val="Tahoma"/>
            <family val="2"/>
          </rPr>
          <t xml:space="preserve">
All salary schedulles Frozen. NO Step movement allowed. 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1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for 2015: no change to any wage until the start of the pay period that includes February 1, 2015, when all steps, including longevity, increase 2.2%. Step progression is permitted. 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Nelms, Pam </author>
  </authors>
  <commentList>
    <comment ref="A1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Nelms, Pam :</t>
        </r>
        <r>
          <rPr>
            <sz val="9"/>
            <color indexed="81"/>
            <rFont val="Tahoma"/>
            <family val="2"/>
          </rPr>
          <t xml:space="preserve">
for 2015: no change to any wage until the start of the pay period that includes February 1, 2015, when all steps, including longevity, increase 2.2%. Step progression is permitted. 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A1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Increase all step rates and longevity 2.25% effective at the start of the pay period that includes March 1, 2017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Nelms, Pam K.</author>
  </authors>
  <commentList>
    <comment ref="A1" authorId="0" shapeId="0" xr:uid="{00000000-0006-0000-0E00-000001000000}">
      <text>
        <r>
          <rPr>
            <sz val="9"/>
            <color indexed="81"/>
            <rFont val="Tahoma"/>
            <family val="2"/>
          </rPr>
          <t xml:space="preserve">Effective February 3, 2019 2.35% increase to steps and longevity. </t>
        </r>
      </text>
    </comment>
    <comment ref="A4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Nelms, Pam K.:</t>
        </r>
        <r>
          <rPr>
            <sz val="9"/>
            <color indexed="81"/>
            <rFont val="Tahoma"/>
            <family val="2"/>
          </rPr>
          <t xml:space="preserve">
Increase all step rates and longevity 2.35% effective at the start of the pay period that includes February 1, 2018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<sst xmlns="http://schemas.openxmlformats.org/spreadsheetml/2006/main" count="2555" uniqueCount="201">
  <si>
    <t>FLSA</t>
  </si>
  <si>
    <t>Job Code</t>
  </si>
  <si>
    <t xml:space="preserve">Step A  </t>
  </si>
  <si>
    <t>Step B After 1 "A" year</t>
  </si>
  <si>
    <t>Step C  After 2 "B" Years</t>
  </si>
  <si>
    <t>Step D  After 3 "C" Years</t>
  </si>
  <si>
    <t>E</t>
  </si>
  <si>
    <t>Group I</t>
  </si>
  <si>
    <t>OTC</t>
  </si>
  <si>
    <t>Position</t>
  </si>
  <si>
    <t>P</t>
  </si>
  <si>
    <t>Exec Assist To Mayor</t>
  </si>
  <si>
    <t>A</t>
  </si>
  <si>
    <t>C07040</t>
  </si>
  <si>
    <t>Mayor's Admin Deputy</t>
  </si>
  <si>
    <t>C02740</t>
  </si>
  <si>
    <t>Policy Aide/Comm Outreach</t>
  </si>
  <si>
    <t>Policy Aide/Constituent Svcs</t>
  </si>
  <si>
    <t>Group II</t>
  </si>
  <si>
    <t>Sr. Policy Aide/Proj Coord</t>
  </si>
  <si>
    <t>Sr. Policy Aide/Press Sec</t>
  </si>
  <si>
    <t>Sr. Policy Aide/Council Liaison</t>
  </si>
  <si>
    <t xml:space="preserve">Council Member Assistant/Aide </t>
  </si>
  <si>
    <t xml:space="preserve">Provided that employees in Group II shall receive the following longevity:  </t>
  </si>
  <si>
    <t xml:space="preserve"> </t>
  </si>
  <si>
    <t>annual longevity beginning at the 10th year of service.</t>
  </si>
  <si>
    <t>annual longevity beginning at the 15th year of service.</t>
  </si>
  <si>
    <t>annual longevity beginning at the 20th year of service.</t>
  </si>
  <si>
    <t>annual longevity beginning at the 25th year of service.</t>
  </si>
  <si>
    <t xml:space="preserve">Provided that employees in job code C2740 on or before January 30, 1994, shall be  </t>
  </si>
  <si>
    <t>C08274</t>
  </si>
  <si>
    <t>CPA</t>
  </si>
  <si>
    <t>C08272</t>
  </si>
  <si>
    <t>C04234</t>
  </si>
  <si>
    <t>C09175</t>
  </si>
  <si>
    <t>C09174</t>
  </si>
  <si>
    <t>C09173</t>
  </si>
  <si>
    <t>M02</t>
  </si>
  <si>
    <t>M03</t>
  </si>
  <si>
    <t>M04</t>
  </si>
  <si>
    <t>M05</t>
  </si>
  <si>
    <t>M01</t>
  </si>
  <si>
    <t>eligible for an additional annual longevity payment of $2,103.</t>
  </si>
  <si>
    <t>Effective January 1, 2007</t>
  </si>
  <si>
    <t>Effective January 1, 2008</t>
  </si>
  <si>
    <t>Sal Grade</t>
  </si>
  <si>
    <t>C02755</t>
  </si>
  <si>
    <t>Council Office Associate Appt</t>
  </si>
  <si>
    <t>N</t>
  </si>
  <si>
    <t>Group III</t>
  </si>
  <si>
    <t xml:space="preserve">Provided that employees in Group III shall receive the following longevity:  </t>
  </si>
  <si>
    <t>Effective January 1, 2009</t>
  </si>
  <si>
    <t>(2008 Schedule continues until May 1, 2009)</t>
  </si>
  <si>
    <t>Executive Assistant To Mayor</t>
  </si>
  <si>
    <t>Policy Aide/Community Outreach</t>
  </si>
  <si>
    <t>Sr. Policy Aide/Project Coordinator</t>
  </si>
  <si>
    <t>Sr. Policy Aide/Press Secretary</t>
  </si>
  <si>
    <t>H</t>
  </si>
  <si>
    <t>Effective May 1, 2009</t>
  </si>
  <si>
    <t xml:space="preserve">Section 2.  That the following titles in Section 20.10.01 of the above entitled ordinance be </t>
  </si>
  <si>
    <t>amended to make the following changes effective January 1, 2009.</t>
  </si>
  <si>
    <t xml:space="preserve">Include language to remove this longevity schedule, to only have the one below remaining. </t>
  </si>
  <si>
    <t>Sr. Policy Aide Comm Director</t>
  </si>
  <si>
    <t>Sr. Policy Aide</t>
  </si>
  <si>
    <t>Effective at the start of the payroll period closest to January 1, 2011</t>
  </si>
  <si>
    <t>Step Movement Allowed</t>
  </si>
  <si>
    <t>Effective at the start of the payroll period closest to January 1, 2012</t>
  </si>
  <si>
    <t>No Step Movement Allowed</t>
  </si>
  <si>
    <t>From 12/1/2012 until 4/15/2013</t>
  </si>
  <si>
    <t>Received</t>
  </si>
  <si>
    <t>On 12/1/2010 Should have moved to:</t>
  </si>
  <si>
    <t>On 12/1/2011 Should have moved to:</t>
  </si>
  <si>
    <t>Should have received</t>
  </si>
  <si>
    <t>Difference</t>
  </si>
  <si>
    <t>12/1/2010 to 11/31/2011</t>
  </si>
  <si>
    <t>12/1/2011 to 11/31/2012</t>
  </si>
  <si>
    <t>1/1/2012 to 4/15/2013</t>
  </si>
  <si>
    <t xml:space="preserve">Total difference in pay = </t>
  </si>
  <si>
    <t xml:space="preserve">John Stiles </t>
  </si>
  <si>
    <t>On 12/1/2012  Should have moved to: NO STEP MOVEMENT PERMITTED IN 2012</t>
  </si>
  <si>
    <t>Effective at the start of the payroll period that includes April 1, 2013</t>
  </si>
  <si>
    <t>Step Movement is allowed.</t>
  </si>
  <si>
    <t>Administrative Aid to the Mayor</t>
  </si>
  <si>
    <t>C00270</t>
  </si>
  <si>
    <t>N/A</t>
  </si>
  <si>
    <t>Principal Policy Aide</t>
  </si>
  <si>
    <t>Policy Aide</t>
  </si>
  <si>
    <t>Principal Policy Aide - C</t>
  </si>
  <si>
    <t>Mayors Administrative Deputy-C</t>
  </si>
  <si>
    <t>Exec Assistant to the Mayor-C</t>
  </si>
  <si>
    <t>Sr Policy Aide Press Secretary</t>
  </si>
  <si>
    <t>Council Member Asst/Aide-C</t>
  </si>
  <si>
    <t>30</t>
  </si>
  <si>
    <t>Policy Aide Community Outrch-C</t>
  </si>
  <si>
    <t>Policy Aide-C</t>
  </si>
  <si>
    <t>Administrative Aide Mayor-C</t>
  </si>
  <si>
    <t>20</t>
  </si>
  <si>
    <t>Council Office Asoc APPT - C</t>
  </si>
  <si>
    <t>Sr Policy Aide - C</t>
  </si>
  <si>
    <t>Annual Rt</t>
  </si>
  <si>
    <t>Hrly Rate</t>
  </si>
  <si>
    <t>Step</t>
  </si>
  <si>
    <t>Class Grade</t>
  </si>
  <si>
    <t>Tot Points</t>
  </si>
  <si>
    <t>Job Title</t>
  </si>
  <si>
    <t>Eff Date</t>
  </si>
  <si>
    <t xml:space="preserve"> 34</t>
  </si>
  <si>
    <t>Union Code = CPA</t>
  </si>
  <si>
    <t>Pollicy Aide Communtiy Outreach</t>
  </si>
  <si>
    <t>Effective at the start of the payroll period that includes February 1, 2015</t>
  </si>
  <si>
    <t>Effective at the start of the payroll period that includes January 1, 2015</t>
  </si>
  <si>
    <t xml:space="preserve">Step 1  </t>
  </si>
  <si>
    <t>Step 2</t>
  </si>
  <si>
    <t>Step 3</t>
  </si>
  <si>
    <t>Step 4</t>
  </si>
  <si>
    <t>Step 5</t>
  </si>
  <si>
    <t>Step 6</t>
  </si>
  <si>
    <t>Step 7</t>
  </si>
  <si>
    <t xml:space="preserve">N/A </t>
  </si>
  <si>
    <t xml:space="preserve">Effective at the beginning of the pay period that includes March 1, 2017 </t>
  </si>
  <si>
    <t>Effective January 1. 2017 (no changes)</t>
  </si>
  <si>
    <t>Policy Aide Community Outreach</t>
  </si>
  <si>
    <t>*Step 8</t>
  </si>
  <si>
    <t>*Position #00002140 is eligible for Step 8</t>
  </si>
  <si>
    <t>Hourly Equivalent</t>
  </si>
  <si>
    <t>Effective on February 3, 2019</t>
  </si>
  <si>
    <t>Effective at the beginning of the pay period that includes February 3, 2019</t>
  </si>
  <si>
    <t>Brenda Miller</t>
  </si>
  <si>
    <t>Completed audit of 2/3/19 rates against PeopleSoft rates</t>
  </si>
  <si>
    <t>NA</t>
  </si>
  <si>
    <t>Updated salary schedule for Council Member Assistant/Aid and Council Office Assoc Appt</t>
  </si>
  <si>
    <t>Set up template for 2020 structure movement; amount is TBD</t>
  </si>
  <si>
    <t>Effective on February 2, 2020</t>
  </si>
  <si>
    <t>hourly longevity beginning at the 10th year of service.</t>
  </si>
  <si>
    <t>hourly longevity beginning at the 15th year of service.</t>
  </si>
  <si>
    <t>hourly longevity beginning at the 20th year of service.</t>
  </si>
  <si>
    <t>hourly longevity beginning at the 25th year of service.</t>
  </si>
  <si>
    <t>Annual Equivalent</t>
  </si>
  <si>
    <t>Effective on January  1, 2020</t>
  </si>
  <si>
    <t>Corrected sal grade for C02755 from 20 to 21</t>
  </si>
  <si>
    <t>Step 1</t>
  </si>
  <si>
    <t>Step 8</t>
  </si>
  <si>
    <t>10th</t>
  </si>
  <si>
    <t>15th</t>
  </si>
  <si>
    <t>20th</t>
  </si>
  <si>
    <t>25th</t>
  </si>
  <si>
    <t>Annual</t>
  </si>
  <si>
    <t>Effective on April 29, 2021</t>
  </si>
  <si>
    <t>CPA (Politically Appointed)</t>
  </si>
  <si>
    <t>Increase of 1.5%</t>
  </si>
  <si>
    <t>IncrPerc2021</t>
  </si>
  <si>
    <t>IncrPerc2022</t>
  </si>
  <si>
    <t>Effective on January 2, 2022</t>
  </si>
  <si>
    <t>Increase of 2.5%</t>
  </si>
  <si>
    <t>Step Movement is allowed</t>
  </si>
  <si>
    <t>Payroll</t>
  </si>
  <si>
    <t>Compensation Calculations</t>
  </si>
  <si>
    <t>Longevity</t>
  </si>
  <si>
    <t>10th Year</t>
  </si>
  <si>
    <t>15th Year</t>
  </si>
  <si>
    <t>20th Year</t>
  </si>
  <si>
    <t>25th Year</t>
  </si>
  <si>
    <t>Rate</t>
  </si>
  <si>
    <t xml:space="preserve">Employees in Group II shall receive the following longevity:  </t>
  </si>
  <si>
    <t>Effective on January 1, 2023</t>
  </si>
  <si>
    <t>General Increase of 2.50%; Internal Equity Increase of 0.75%</t>
  </si>
  <si>
    <t>Applied to data from:</t>
  </si>
  <si>
    <t>IncrPerc2023</t>
  </si>
  <si>
    <t>Update</t>
  </si>
  <si>
    <t>Y</t>
  </si>
  <si>
    <t>Data2022</t>
  </si>
  <si>
    <t>=102.5% x 100.75%</t>
  </si>
  <si>
    <t>HRIS/Payroll</t>
  </si>
  <si>
    <t>Mayor's Sr Policy Director</t>
  </si>
  <si>
    <t>59443C</t>
  </si>
  <si>
    <t>Mayor's Chief of Staff</t>
  </si>
  <si>
    <t>53039C</t>
  </si>
  <si>
    <t>M06</t>
  </si>
  <si>
    <t>M07</t>
  </si>
  <si>
    <t>Effective on December 31, 2023</t>
  </si>
  <si>
    <t>General Increase of 4.50%</t>
  </si>
  <si>
    <t>Data2023</t>
  </si>
  <si>
    <t>IncrPercDec2023</t>
  </si>
  <si>
    <t>Last Updated January 16, 2024</t>
  </si>
  <si>
    <t>City of Minneapolis</t>
  </si>
  <si>
    <t>Effective on December 29, 2024</t>
  </si>
  <si>
    <t>General Increase of 4.0%</t>
  </si>
  <si>
    <t>Data2024</t>
  </si>
  <si>
    <t>IncrPercDec2024</t>
  </si>
  <si>
    <t>Last Updated January 10, 2025</t>
  </si>
  <si>
    <t>General Increase of 2.5%</t>
  </si>
  <si>
    <t>Data2025</t>
  </si>
  <si>
    <t>Effective on January 4, 2026</t>
  </si>
  <si>
    <t>M08</t>
  </si>
  <si>
    <t>59531C</t>
  </si>
  <si>
    <t>59532C</t>
  </si>
  <si>
    <t>M09</t>
  </si>
  <si>
    <t>Hard coded - updated with formulas in 2027</t>
  </si>
  <si>
    <t>Community &amp; Constituent Engagement Coordinator</t>
  </si>
  <si>
    <t>Community &amp; Constituent Engagement Manager</t>
  </si>
  <si>
    <t>Last Updated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</si>
</sst>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0;[Red]0"/>
    <numFmt numFmtId="166" formatCode="_(&quot;$&quot;* #,##0_);_(&quot;$&quot;* \(#,##0\);_(&quot;$&quot;* &quot;-&quot;??_);_(@_)"/>
    <numFmt numFmtId="167" formatCode="&quot;$&quot;#,##0.000"/>
    <numFmt numFmtId="168" formatCode="#,##0.000"/>
    <numFmt numFmtId="169" formatCode="[$-409]mmmm\ d\,\ yyyy;@"/>
    <numFmt numFmtId="170" formatCode="0.000"/>
    <numFmt numFmtId="171" formatCode="&quot;$&quot;#,##0.00"/>
    <numFmt numFmtId="172" formatCode="0.000%"/>
    <numFmt numFmtId="173" formatCode="0.0%"/>
  </numFmts>
  <fonts count="22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name val="Arial Unicode MS"/>
      <family val="2"/>
    </font>
    <font>
      <b/>
      <sz val="10"/>
      <name val="Helv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9"/>
      <name val="Arial"/>
      <family val="2"/>
    </font>
    <font>
      <sz val="10"/>
      <name val="Helv"/>
    </font>
    <font>
      <sz val="10"/>
      <name val="Arial Unicode MS"/>
      <family val="2"/>
    </font>
    <font>
      <sz val="12"/>
      <name val="Arial Unicode MS"/>
      <family val="2"/>
    </font>
    <font>
      <b/>
      <sz val="12"/>
      <name val="Arial Unicode M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" fillId="0" borderId="0"/>
    <xf numFmtId="9" fontId="21" fillId="0" borderId="0" applyFont="0" applyFill="0" applyBorder="0" applyAlignment="0" applyProtection="0"/>
  </cellStyleXfs>
  <cellXfs count="194">
    <xf numFmtId="0" fontId="0" fillId="0" borderId="0" xfId="0"/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" fillId="0" borderId="1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0" xfId="0" applyFont="1" applyAlignment="1" applyProtection="1">
      <alignment textRotation="90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1" fillId="0" borderId="4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3" fontId="0" fillId="0" borderId="0" xfId="0" applyNumberFormat="1" applyProtection="1">
      <protection hidden="1"/>
    </xf>
    <xf numFmtId="3" fontId="0" fillId="0" borderId="5" xfId="0" applyNumberFormat="1" applyBorder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left"/>
      <protection hidden="1"/>
    </xf>
    <xf numFmtId="3" fontId="0" fillId="0" borderId="7" xfId="0" applyNumberFormat="1" applyBorder="1" applyProtection="1">
      <protection hidden="1"/>
    </xf>
    <xf numFmtId="3" fontId="0" fillId="0" borderId="8" xfId="0" applyNumberFormat="1" applyBorder="1" applyProtection="1"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left"/>
      <protection hidden="1"/>
    </xf>
    <xf numFmtId="167" fontId="0" fillId="0" borderId="7" xfId="0" applyNumberFormat="1" applyBorder="1" applyProtection="1">
      <protection hidden="1"/>
    </xf>
    <xf numFmtId="167" fontId="0" fillId="0" borderId="8" xfId="0" applyNumberFormat="1" applyBorder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0" fontId="3" fillId="0" borderId="0" xfId="0" applyFont="1" applyAlignment="1" applyProtection="1">
      <alignment horizontal="left"/>
      <protection hidden="1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166" fontId="6" fillId="0" borderId="0" xfId="1" applyNumberFormat="1" applyFont="1" applyFill="1" applyProtection="1">
      <protection hidden="1"/>
    </xf>
    <xf numFmtId="164" fontId="1" fillId="0" borderId="0" xfId="3" applyNumberForma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64" fontId="6" fillId="0" borderId="0" xfId="0" applyNumberFormat="1" applyFont="1" applyAlignment="1" applyProtection="1">
      <alignment horizontal="center"/>
      <protection hidden="1"/>
    </xf>
    <xf numFmtId="165" fontId="6" fillId="0" borderId="0" xfId="0" applyNumberFormat="1" applyFont="1" applyAlignment="1" applyProtection="1">
      <alignment horizontal="center"/>
      <protection hidden="1"/>
    </xf>
    <xf numFmtId="0" fontId="3" fillId="0" borderId="7" xfId="0" applyFont="1" applyBorder="1" applyProtection="1">
      <protection hidden="1"/>
    </xf>
    <xf numFmtId="0" fontId="3" fillId="0" borderId="7" xfId="0" applyFont="1" applyBorder="1" applyAlignment="1" applyProtection="1">
      <alignment textRotation="90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4" fillId="0" borderId="9" xfId="0" applyFont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left"/>
      <protection hidden="1"/>
    </xf>
    <xf numFmtId="3" fontId="0" fillId="2" borderId="0" xfId="0" applyNumberFormat="1" applyFill="1" applyProtection="1">
      <protection hidden="1"/>
    </xf>
    <xf numFmtId="43" fontId="0" fillId="0" borderId="0" xfId="0" applyNumberFormat="1" applyProtection="1">
      <protection hidden="1"/>
    </xf>
    <xf numFmtId="0" fontId="9" fillId="3" borderId="0" xfId="0" applyFont="1" applyFill="1" applyProtection="1">
      <protection hidden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168" fontId="0" fillId="0" borderId="0" xfId="0" applyNumberFormat="1" applyProtection="1">
      <protection hidden="1"/>
    </xf>
    <xf numFmtId="0" fontId="1" fillId="4" borderId="7" xfId="0" applyFont="1" applyFill="1" applyBorder="1" applyAlignment="1" applyProtection="1">
      <alignment horizontal="left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3" fontId="0" fillId="4" borderId="7" xfId="0" applyNumberFormat="1" applyFill="1" applyBorder="1" applyProtection="1">
      <protection hidden="1"/>
    </xf>
    <xf numFmtId="3" fontId="0" fillId="4" borderId="8" xfId="0" applyNumberFormat="1" applyFill="1" applyBorder="1" applyProtection="1">
      <protection hidden="1"/>
    </xf>
    <xf numFmtId="167" fontId="0" fillId="4" borderId="7" xfId="0" applyNumberFormat="1" applyFill="1" applyBorder="1" applyProtection="1">
      <protection hidden="1"/>
    </xf>
    <xf numFmtId="167" fontId="0" fillId="4" borderId="8" xfId="0" applyNumberFormat="1" applyFill="1" applyBorder="1" applyProtection="1">
      <protection hidden="1"/>
    </xf>
    <xf numFmtId="0" fontId="1" fillId="4" borderId="0" xfId="0" applyFont="1" applyFill="1" applyAlignment="1" applyProtection="1">
      <alignment horizontal="left"/>
      <protection hidden="1"/>
    </xf>
    <xf numFmtId="3" fontId="0" fillId="4" borderId="0" xfId="0" applyNumberFormat="1" applyFill="1" applyProtection="1">
      <protection hidden="1"/>
    </xf>
    <xf numFmtId="0" fontId="1" fillId="4" borderId="0" xfId="0" applyFont="1" applyFill="1" applyAlignment="1" applyProtection="1">
      <alignment horizontal="center"/>
      <protection hidden="1"/>
    </xf>
    <xf numFmtId="3" fontId="0" fillId="4" borderId="5" xfId="0" applyNumberFormat="1" applyFill="1" applyBorder="1" applyProtection="1">
      <protection hidden="1"/>
    </xf>
    <xf numFmtId="0" fontId="10" fillId="0" borderId="0" xfId="0" applyFont="1" applyProtection="1">
      <protection hidden="1"/>
    </xf>
    <xf numFmtId="3" fontId="0" fillId="6" borderId="0" xfId="0" applyNumberFormat="1" applyFill="1" applyProtection="1">
      <protection hidden="1"/>
    </xf>
    <xf numFmtId="3" fontId="0" fillId="6" borderId="0" xfId="0" applyNumberFormat="1" applyFill="1"/>
    <xf numFmtId="169" fontId="6" fillId="0" borderId="0" xfId="0" applyNumberFormat="1" applyFont="1"/>
    <xf numFmtId="164" fontId="0" fillId="0" borderId="0" xfId="0" applyNumberFormat="1"/>
    <xf numFmtId="0" fontId="6" fillId="7" borderId="10" xfId="0" applyFont="1" applyFill="1" applyBorder="1"/>
    <xf numFmtId="0" fontId="0" fillId="7" borderId="11" xfId="0" applyFill="1" applyBorder="1"/>
    <xf numFmtId="164" fontId="0" fillId="7" borderId="11" xfId="0" applyNumberFormat="1" applyFill="1" applyBorder="1"/>
    <xf numFmtId="164" fontId="0" fillId="7" borderId="12" xfId="0" applyNumberFormat="1" applyFill="1" applyBorder="1"/>
    <xf numFmtId="3" fontId="0" fillId="0" borderId="0" xfId="0" applyNumberFormat="1"/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center"/>
      <protection hidden="1"/>
    </xf>
    <xf numFmtId="3" fontId="0" fillId="0" borderId="0" xfId="0" applyNumberFormat="1" applyAlignment="1" applyProtection="1">
      <alignment horizontal="center"/>
      <protection hidden="1"/>
    </xf>
    <xf numFmtId="0" fontId="12" fillId="0" borderId="0" xfId="2" applyFont="1"/>
    <xf numFmtId="3" fontId="12" fillId="0" borderId="0" xfId="2" applyNumberFormat="1" applyFont="1" applyAlignment="1">
      <alignment horizontal="center"/>
    </xf>
    <xf numFmtId="170" fontId="12" fillId="0" borderId="0" xfId="2" applyNumberFormat="1" applyFont="1" applyAlignment="1">
      <alignment horizontal="center"/>
    </xf>
    <xf numFmtId="49" fontId="12" fillId="0" borderId="0" xfId="2" applyNumberFormat="1" applyFont="1"/>
    <xf numFmtId="14" fontId="12" fillId="0" borderId="0" xfId="2" applyNumberFormat="1" applyFont="1"/>
    <xf numFmtId="3" fontId="13" fillId="5" borderId="13" xfId="2" applyNumberFormat="1" applyFont="1" applyFill="1" applyBorder="1" applyAlignment="1">
      <alignment horizontal="center"/>
    </xf>
    <xf numFmtId="170" fontId="13" fillId="5" borderId="13" xfId="2" applyNumberFormat="1" applyFont="1" applyFill="1" applyBorder="1" applyAlignment="1">
      <alignment horizontal="center"/>
    </xf>
    <xf numFmtId="49" fontId="13" fillId="5" borderId="13" xfId="2" applyNumberFormat="1" applyFont="1" applyFill="1" applyBorder="1"/>
    <xf numFmtId="43" fontId="12" fillId="0" borderId="0" xfId="2" applyNumberFormat="1" applyFont="1"/>
    <xf numFmtId="3" fontId="12" fillId="0" borderId="0" xfId="2" applyNumberFormat="1" applyFont="1"/>
    <xf numFmtId="3" fontId="0" fillId="8" borderId="0" xfId="0" applyNumberFormat="1" applyFill="1" applyAlignment="1" applyProtection="1">
      <alignment horizontal="center"/>
      <protection hidden="1"/>
    </xf>
    <xf numFmtId="0" fontId="0" fillId="8" borderId="0" xfId="0" applyFill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49" fontId="12" fillId="0" borderId="0" xfId="2" applyNumberFormat="1" applyFont="1" applyAlignment="1">
      <alignment horizontal="center"/>
    </xf>
    <xf numFmtId="0" fontId="12" fillId="0" borderId="0" xfId="2" applyFont="1" applyAlignment="1">
      <alignment horizontal="center"/>
    </xf>
    <xf numFmtId="164" fontId="0" fillId="0" borderId="0" xfId="0" applyNumberFormat="1" applyProtection="1">
      <protection hidden="1"/>
    </xf>
    <xf numFmtId="171" fontId="0" fillId="0" borderId="0" xfId="0" applyNumberFormat="1" applyProtection="1"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164" fontId="12" fillId="0" borderId="0" xfId="2" applyNumberFormat="1" applyFont="1"/>
    <xf numFmtId="164" fontId="0" fillId="0" borderId="0" xfId="0" applyNumberFormat="1" applyAlignment="1" applyProtection="1">
      <alignment horizontal="left"/>
      <protection hidden="1"/>
    </xf>
    <xf numFmtId="164" fontId="12" fillId="0" borderId="0" xfId="2" applyNumberFormat="1" applyFont="1" applyAlignment="1">
      <alignment horizontal="center"/>
    </xf>
    <xf numFmtId="164" fontId="3" fillId="0" borderId="0" xfId="0" applyNumberFormat="1" applyFont="1" applyAlignment="1" applyProtection="1">
      <alignment horizontal="left"/>
      <protection hidden="1"/>
    </xf>
    <xf numFmtId="164" fontId="4" fillId="0" borderId="0" xfId="0" applyNumberFormat="1" applyFont="1" applyAlignment="1" applyProtection="1">
      <alignment horizontal="center" vertical="center" wrapText="1"/>
      <protection hidden="1"/>
    </xf>
    <xf numFmtId="164" fontId="1" fillId="0" borderId="0" xfId="0" applyNumberFormat="1" applyFont="1" applyAlignment="1" applyProtection="1">
      <alignment horizontal="center"/>
      <protection hidden="1"/>
    </xf>
    <xf numFmtId="167" fontId="0" fillId="0" borderId="0" xfId="0" applyNumberFormat="1" applyAlignment="1" applyProtection="1">
      <alignment horizontal="center"/>
      <protection hidden="1"/>
    </xf>
    <xf numFmtId="14" fontId="0" fillId="0" borderId="0" xfId="0" applyNumberFormat="1"/>
    <xf numFmtId="0" fontId="1" fillId="0" borderId="0" xfId="0" applyFont="1"/>
    <xf numFmtId="164" fontId="1" fillId="0" borderId="0" xfId="0" applyNumberFormat="1" applyFont="1" applyProtection="1">
      <protection hidden="1"/>
    </xf>
    <xf numFmtId="164" fontId="12" fillId="0" borderId="0" xfId="2" applyNumberFormat="1" applyFont="1" applyProtection="1">
      <protection hidden="1"/>
    </xf>
    <xf numFmtId="164" fontId="12" fillId="0" borderId="0" xfId="2" applyNumberFormat="1" applyFont="1" applyAlignment="1" applyProtection="1">
      <alignment horizontal="center"/>
      <protection hidden="1"/>
    </xf>
    <xf numFmtId="0" fontId="12" fillId="0" borderId="0" xfId="2" applyFont="1" applyProtection="1">
      <protection hidden="1"/>
    </xf>
    <xf numFmtId="170" fontId="12" fillId="0" borderId="0" xfId="2" applyNumberFormat="1" applyFont="1" applyAlignment="1" applyProtection="1">
      <alignment horizontal="center"/>
      <protection hidden="1"/>
    </xf>
    <xf numFmtId="3" fontId="12" fillId="0" borderId="0" xfId="2" applyNumberFormat="1" applyFont="1" applyAlignment="1" applyProtection="1">
      <alignment horizontal="center"/>
      <protection hidden="1"/>
    </xf>
    <xf numFmtId="0" fontId="16" fillId="0" borderId="0" xfId="0" applyFont="1" applyProtection="1">
      <protection hidden="1"/>
    </xf>
    <xf numFmtId="0" fontId="17" fillId="0" borderId="0" xfId="0" applyFont="1" applyProtection="1">
      <protection hidden="1"/>
    </xf>
    <xf numFmtId="10" fontId="18" fillId="0" borderId="0" xfId="0" applyNumberFormat="1" applyFont="1" applyProtection="1">
      <protection hidden="1"/>
    </xf>
    <xf numFmtId="164" fontId="17" fillId="0" borderId="0" xfId="0" applyNumberFormat="1" applyFont="1" applyAlignment="1" applyProtection="1">
      <alignment horizontal="center"/>
      <protection hidden="1"/>
    </xf>
    <xf numFmtId="164" fontId="17" fillId="0" borderId="0" xfId="0" applyNumberFormat="1" applyFont="1" applyProtection="1">
      <protection hidden="1"/>
    </xf>
    <xf numFmtId="0" fontId="17" fillId="0" borderId="0" xfId="0" applyFont="1" applyAlignment="1" applyProtection="1">
      <alignment horizontal="center"/>
      <protection hidden="1"/>
    </xf>
    <xf numFmtId="164" fontId="16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164" fontId="17" fillId="0" borderId="0" xfId="2" applyNumberFormat="1" applyFont="1" applyProtection="1">
      <protection hidden="1"/>
    </xf>
    <xf numFmtId="164" fontId="17" fillId="0" borderId="0" xfId="0" applyNumberFormat="1" applyFont="1" applyAlignment="1" applyProtection="1">
      <alignment horizontal="left"/>
      <protection hidden="1"/>
    </xf>
    <xf numFmtId="164" fontId="17" fillId="0" borderId="0" xfId="2" applyNumberFormat="1" applyFont="1" applyAlignment="1" applyProtection="1">
      <alignment horizontal="center"/>
      <protection hidden="1"/>
    </xf>
    <xf numFmtId="164" fontId="16" fillId="0" borderId="0" xfId="0" applyNumberFormat="1" applyFont="1" applyAlignment="1" applyProtection="1">
      <alignment horizontal="left"/>
      <protection hidden="1"/>
    </xf>
    <xf numFmtId="171" fontId="17" fillId="0" borderId="0" xfId="0" applyNumberFormat="1" applyFont="1" applyProtection="1">
      <protection hidden="1"/>
    </xf>
    <xf numFmtId="171" fontId="17" fillId="0" borderId="0" xfId="0" applyNumberFormat="1" applyFont="1" applyAlignment="1" applyProtection="1">
      <alignment horizontal="center"/>
      <protection hidden="1"/>
    </xf>
    <xf numFmtId="0" fontId="17" fillId="0" borderId="0" xfId="2" applyFont="1" applyProtection="1">
      <protection hidden="1"/>
    </xf>
    <xf numFmtId="0" fontId="17" fillId="0" borderId="0" xfId="2" applyFont="1" applyAlignment="1" applyProtection="1">
      <alignment horizontal="center"/>
      <protection hidden="1"/>
    </xf>
    <xf numFmtId="170" fontId="17" fillId="0" borderId="0" xfId="2" applyNumberFormat="1" applyFont="1" applyAlignment="1" applyProtection="1">
      <alignment horizontal="center"/>
      <protection hidden="1"/>
    </xf>
    <xf numFmtId="3" fontId="17" fillId="0" borderId="0" xfId="2" applyNumberFormat="1" applyFont="1" applyAlignment="1" applyProtection="1">
      <alignment horizontal="center"/>
      <protection hidden="1"/>
    </xf>
    <xf numFmtId="164" fontId="16" fillId="0" borderId="0" xfId="0" applyNumberFormat="1" applyFont="1" applyAlignment="1" applyProtection="1">
      <alignment horizontal="center" vertical="center" wrapText="1"/>
      <protection hidden="1"/>
    </xf>
    <xf numFmtId="3" fontId="17" fillId="0" borderId="0" xfId="0" applyNumberFormat="1" applyFont="1" applyProtection="1">
      <protection hidden="1"/>
    </xf>
    <xf numFmtId="166" fontId="17" fillId="0" borderId="0" xfId="1" applyNumberFormat="1" applyFont="1" applyFill="1" applyProtection="1">
      <protection hidden="1"/>
    </xf>
    <xf numFmtId="164" fontId="17" fillId="0" borderId="0" xfId="3" applyNumberFormat="1" applyFont="1" applyProtection="1">
      <protection hidden="1"/>
    </xf>
    <xf numFmtId="171" fontId="17" fillId="0" borderId="0" xfId="0" applyNumberFormat="1" applyFont="1" applyAlignment="1" applyProtection="1">
      <alignment horizontal="left"/>
      <protection hidden="1"/>
    </xf>
    <xf numFmtId="0" fontId="16" fillId="0" borderId="7" xfId="0" applyFont="1" applyBorder="1" applyProtection="1">
      <protection hidden="1"/>
    </xf>
    <xf numFmtId="164" fontId="16" fillId="0" borderId="7" xfId="0" applyNumberFormat="1" applyFont="1" applyBorder="1" applyAlignment="1" applyProtection="1">
      <alignment horizontal="center"/>
      <protection hidden="1"/>
    </xf>
    <xf numFmtId="0" fontId="17" fillId="9" borderId="0" xfId="0" applyFont="1" applyFill="1" applyProtection="1">
      <protection hidden="1"/>
    </xf>
    <xf numFmtId="10" fontId="17" fillId="9" borderId="0" xfId="0" applyNumberFormat="1" applyFont="1" applyFill="1" applyAlignment="1" applyProtection="1">
      <alignment horizontal="center"/>
      <protection hidden="1"/>
    </xf>
    <xf numFmtId="0" fontId="17" fillId="9" borderId="0" xfId="0" applyFont="1" applyFill="1" applyAlignment="1" applyProtection="1">
      <alignment horizontal="center"/>
      <protection hidden="1"/>
    </xf>
    <xf numFmtId="164" fontId="17" fillId="9" borderId="0" xfId="0" applyNumberFormat="1" applyFont="1" applyFill="1" applyAlignment="1" applyProtection="1">
      <alignment horizontal="center"/>
      <protection hidden="1"/>
    </xf>
    <xf numFmtId="171" fontId="17" fillId="9" borderId="0" xfId="0" applyNumberFormat="1" applyFont="1" applyFill="1" applyAlignment="1" applyProtection="1">
      <alignment horizontal="left"/>
      <protection hidden="1"/>
    </xf>
    <xf numFmtId="0" fontId="17" fillId="9" borderId="0" xfId="2" applyFont="1" applyFill="1" applyProtection="1">
      <protection hidden="1"/>
    </xf>
    <xf numFmtId="0" fontId="17" fillId="9" borderId="0" xfId="2" applyFont="1" applyFill="1" applyAlignment="1" applyProtection="1">
      <alignment horizontal="center"/>
      <protection hidden="1"/>
    </xf>
    <xf numFmtId="172" fontId="17" fillId="9" borderId="0" xfId="0" applyNumberFormat="1" applyFont="1" applyFill="1" applyAlignment="1" applyProtection="1">
      <alignment horizontal="center"/>
      <protection hidden="1"/>
    </xf>
    <xf numFmtId="0" fontId="19" fillId="0" borderId="0" xfId="0" applyFont="1" applyProtection="1">
      <protection hidden="1"/>
    </xf>
    <xf numFmtId="0" fontId="17" fillId="9" borderId="7" xfId="0" applyFont="1" applyFill="1" applyBorder="1" applyProtection="1">
      <protection hidden="1"/>
    </xf>
    <xf numFmtId="0" fontId="17" fillId="9" borderId="7" xfId="0" applyFont="1" applyFill="1" applyBorder="1" applyAlignment="1" applyProtection="1">
      <alignment horizontal="center"/>
      <protection hidden="1"/>
    </xf>
    <xf numFmtId="0" fontId="17" fillId="6" borderId="0" xfId="0" applyFont="1" applyFill="1" applyAlignment="1" applyProtection="1">
      <alignment horizontal="center"/>
      <protection hidden="1"/>
    </xf>
    <xf numFmtId="0" fontId="17" fillId="6" borderId="0" xfId="0" applyFont="1" applyFill="1" applyProtection="1">
      <protection hidden="1"/>
    </xf>
    <xf numFmtId="0" fontId="17" fillId="6" borderId="7" xfId="0" applyFont="1" applyFill="1" applyBorder="1" applyProtection="1">
      <protection hidden="1"/>
    </xf>
    <xf numFmtId="0" fontId="17" fillId="6" borderId="7" xfId="0" applyFont="1" applyFill="1" applyBorder="1" applyAlignment="1" applyProtection="1">
      <alignment horizontal="center"/>
      <protection hidden="1"/>
    </xf>
    <xf numFmtId="164" fontId="17" fillId="6" borderId="0" xfId="0" applyNumberFormat="1" applyFont="1" applyFill="1" applyAlignment="1" applyProtection="1">
      <alignment horizontal="center"/>
      <protection hidden="1"/>
    </xf>
    <xf numFmtId="167" fontId="17" fillId="6" borderId="0" xfId="0" applyNumberFormat="1" applyFont="1" applyFill="1" applyProtection="1">
      <protection hidden="1"/>
    </xf>
    <xf numFmtId="0" fontId="17" fillId="6" borderId="0" xfId="2" applyFont="1" applyFill="1" applyAlignment="1" applyProtection="1">
      <alignment horizontal="center"/>
      <protection hidden="1"/>
    </xf>
    <xf numFmtId="0" fontId="17" fillId="6" borderId="0" xfId="2" applyFont="1" applyFill="1" applyProtection="1">
      <protection hidden="1"/>
    </xf>
    <xf numFmtId="170" fontId="17" fillId="6" borderId="0" xfId="2" applyNumberFormat="1" applyFont="1" applyFill="1" applyAlignment="1" applyProtection="1">
      <alignment horizontal="center"/>
      <protection hidden="1"/>
    </xf>
    <xf numFmtId="3" fontId="17" fillId="6" borderId="0" xfId="2" applyNumberFormat="1" applyFont="1" applyFill="1" applyAlignment="1" applyProtection="1">
      <alignment horizontal="center"/>
      <protection hidden="1"/>
    </xf>
    <xf numFmtId="3" fontId="17" fillId="6" borderId="0" xfId="0" applyNumberFormat="1" applyFont="1" applyFill="1" applyProtection="1">
      <protection hidden="1"/>
    </xf>
    <xf numFmtId="166" fontId="17" fillId="6" borderId="0" xfId="1" applyNumberFormat="1" applyFont="1" applyFill="1" applyProtection="1">
      <protection hidden="1"/>
    </xf>
    <xf numFmtId="0" fontId="16" fillId="6" borderId="0" xfId="0" applyFont="1" applyFill="1" applyProtection="1">
      <protection hidden="1"/>
    </xf>
    <xf numFmtId="164" fontId="17" fillId="6" borderId="0" xfId="3" applyNumberFormat="1" applyFont="1" applyFill="1" applyProtection="1">
      <protection hidden="1"/>
    </xf>
    <xf numFmtId="167" fontId="17" fillId="6" borderId="0" xfId="2" applyNumberFormat="1" applyFont="1" applyFill="1" applyAlignment="1" applyProtection="1">
      <alignment horizontal="center"/>
      <protection hidden="1"/>
    </xf>
    <xf numFmtId="167" fontId="17" fillId="6" borderId="7" xfId="0" applyNumberFormat="1" applyFont="1" applyFill="1" applyBorder="1" applyAlignment="1" applyProtection="1">
      <alignment horizontal="center"/>
      <protection hidden="1"/>
    </xf>
    <xf numFmtId="167" fontId="17" fillId="6" borderId="0" xfId="0" applyNumberFormat="1" applyFont="1" applyFill="1" applyAlignment="1" applyProtection="1">
      <alignment horizontal="center"/>
      <protection hidden="1"/>
    </xf>
    <xf numFmtId="0" fontId="16" fillId="0" borderId="7" xfId="0" applyFont="1" applyBorder="1" applyAlignment="1" applyProtection="1">
      <alignment horizont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17" fillId="9" borderId="0" xfId="0" quotePrefix="1" applyFont="1" applyFill="1" applyAlignment="1" applyProtection="1">
      <alignment horizontal="left" indent="1"/>
      <protection hidden="1"/>
    </xf>
    <xf numFmtId="0" fontId="17" fillId="10" borderId="0" xfId="0" applyFont="1" applyFill="1" applyAlignment="1" applyProtection="1">
      <alignment horizontal="center"/>
      <protection hidden="1"/>
    </xf>
    <xf numFmtId="0" fontId="17" fillId="10" borderId="0" xfId="0" applyFont="1" applyFill="1" applyProtection="1">
      <protection hidden="1"/>
    </xf>
    <xf numFmtId="0" fontId="17" fillId="10" borderId="7" xfId="0" applyFont="1" applyFill="1" applyBorder="1" applyProtection="1">
      <protection hidden="1"/>
    </xf>
    <xf numFmtId="0" fontId="17" fillId="10" borderId="7" xfId="0" applyFont="1" applyFill="1" applyBorder="1" applyAlignment="1" applyProtection="1">
      <alignment horizontal="center"/>
      <protection hidden="1"/>
    </xf>
    <xf numFmtId="164" fontId="17" fillId="10" borderId="0" xfId="0" applyNumberFormat="1" applyFont="1" applyFill="1" applyAlignment="1" applyProtection="1">
      <alignment horizontal="center"/>
      <protection hidden="1"/>
    </xf>
    <xf numFmtId="167" fontId="17" fillId="10" borderId="0" xfId="0" applyNumberFormat="1" applyFont="1" applyFill="1" applyProtection="1">
      <protection hidden="1"/>
    </xf>
    <xf numFmtId="171" fontId="17" fillId="10" borderId="0" xfId="0" applyNumberFormat="1" applyFont="1" applyFill="1" applyAlignment="1" applyProtection="1">
      <alignment horizontal="left"/>
      <protection hidden="1"/>
    </xf>
    <xf numFmtId="167" fontId="17" fillId="10" borderId="0" xfId="0" applyNumberFormat="1" applyFont="1" applyFill="1" applyAlignment="1" applyProtection="1">
      <alignment horizontal="center"/>
      <protection hidden="1"/>
    </xf>
    <xf numFmtId="0" fontId="17" fillId="10" borderId="0" xfId="2" applyFont="1" applyFill="1" applyProtection="1">
      <protection hidden="1"/>
    </xf>
    <xf numFmtId="0" fontId="17" fillId="10" borderId="0" xfId="2" applyFont="1" applyFill="1" applyAlignment="1" applyProtection="1">
      <alignment horizontal="center"/>
      <protection hidden="1"/>
    </xf>
    <xf numFmtId="170" fontId="17" fillId="10" borderId="0" xfId="2" applyNumberFormat="1" applyFont="1" applyFill="1" applyAlignment="1" applyProtection="1">
      <alignment horizontal="center"/>
      <protection hidden="1"/>
    </xf>
    <xf numFmtId="3" fontId="17" fillId="10" borderId="0" xfId="2" applyNumberFormat="1" applyFont="1" applyFill="1" applyAlignment="1" applyProtection="1">
      <alignment horizontal="center"/>
      <protection hidden="1"/>
    </xf>
    <xf numFmtId="3" fontId="17" fillId="10" borderId="0" xfId="0" applyNumberFormat="1" applyFont="1" applyFill="1" applyProtection="1">
      <protection hidden="1"/>
    </xf>
    <xf numFmtId="166" fontId="17" fillId="10" borderId="0" xfId="1" applyNumberFormat="1" applyFont="1" applyFill="1" applyProtection="1">
      <protection hidden="1"/>
    </xf>
    <xf numFmtId="0" fontId="16" fillId="10" borderId="0" xfId="0" applyFont="1" applyFill="1" applyProtection="1">
      <protection hidden="1"/>
    </xf>
    <xf numFmtId="164" fontId="17" fillId="10" borderId="0" xfId="3" applyNumberFormat="1" applyFont="1" applyFill="1" applyProtection="1">
      <protection hidden="1"/>
    </xf>
    <xf numFmtId="0" fontId="17" fillId="10" borderId="0" xfId="0" applyFont="1" applyFill="1" applyAlignment="1" applyProtection="1">
      <alignment horizontal="left"/>
      <protection hidden="1"/>
    </xf>
    <xf numFmtId="164" fontId="17" fillId="9" borderId="0" xfId="2" applyNumberFormat="1" applyFont="1" applyFill="1" applyAlignment="1" applyProtection="1">
      <alignment horizontal="center"/>
      <protection hidden="1"/>
    </xf>
    <xf numFmtId="164" fontId="17" fillId="0" borderId="0" xfId="0" applyNumberFormat="1" applyFont="1" applyAlignment="1" applyProtection="1">
      <alignment horizontal="right"/>
      <protection hidden="1"/>
    </xf>
    <xf numFmtId="164" fontId="17" fillId="11" borderId="0" xfId="0" applyNumberFormat="1" applyFont="1" applyFill="1" applyAlignment="1" applyProtection="1">
      <alignment horizontal="center"/>
      <protection hidden="1"/>
    </xf>
    <xf numFmtId="0" fontId="20" fillId="0" borderId="0" xfId="0" applyFont="1" applyProtection="1">
      <protection hidden="1"/>
    </xf>
    <xf numFmtId="171" fontId="17" fillId="9" borderId="0" xfId="2" applyNumberFormat="1" applyFont="1" applyFill="1" applyAlignment="1" applyProtection="1">
      <alignment horizontal="center"/>
      <protection hidden="1"/>
    </xf>
    <xf numFmtId="173" fontId="17" fillId="0" borderId="0" xfId="4" applyNumberFormat="1" applyFont="1" applyFill="1" applyProtection="1">
      <protection hidden="1"/>
    </xf>
    <xf numFmtId="0" fontId="17" fillId="0" borderId="7" xfId="0" applyFont="1" applyBorder="1" applyAlignment="1" applyProtection="1">
      <alignment horizontal="center"/>
      <protection hidden="1"/>
    </xf>
    <xf numFmtId="164" fontId="17" fillId="12" borderId="0" xfId="0" applyNumberFormat="1" applyFont="1" applyFill="1" applyAlignment="1" applyProtection="1">
      <alignment horizontal="center"/>
      <protection hidden="1"/>
    </xf>
    <xf numFmtId="164" fontId="16" fillId="0" borderId="0" xfId="0" applyNumberFormat="1" applyFont="1" applyAlignment="1" applyProtection="1">
      <alignment horizont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7" fillId="12" borderId="0" xfId="0" applyFont="1" applyFill="1" applyAlignment="1" applyProtection="1">
      <alignment horizontal="center"/>
      <protection hidden="1"/>
    </xf>
    <xf numFmtId="164" fontId="3" fillId="0" borderId="0" xfId="0" applyNumberFormat="1" applyFont="1" applyAlignment="1" applyProtection="1">
      <alignment horizontal="center"/>
      <protection hidden="1"/>
    </xf>
  </cellXfs>
  <cellStyles count="5">
    <cellStyle name="Currency" xfId="1" builtinId="4"/>
    <cellStyle name="Normal" xfId="0" builtinId="0"/>
    <cellStyle name="Normal 2" xfId="2" xr:uid="{00000000-0005-0000-0000-000002000000}"/>
    <cellStyle name="Normal_Book2" xfId="3" xr:uid="{00000000-0005-0000-0000-000003000000}"/>
    <cellStyle name="Percent" xfId="4" builtinId="5"/>
  </cellStyles>
  <dxfs count="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1" defaultTableStyle="TableStyleMedium2" defaultPivotStyle="PivotStyleLight16">
    <tableStyle name="Invisible" pivot="0" table="0" count="0" xr9:uid="{CC1A8537-43B1-4F32-88D4-FA2555133CC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0</xdr:row>
      <xdr:rowOff>0</xdr:rowOff>
    </xdr:from>
    <xdr:to>
      <xdr:col>14</xdr:col>
      <xdr:colOff>467721</xdr:colOff>
      <xdr:row>21</xdr:row>
      <xdr:rowOff>10001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910AC-E611-42F3-95CD-E7CDCFDAE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6075" y="0"/>
          <a:ext cx="7135221" cy="3410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29"/>
  <sheetViews>
    <sheetView topLeftCell="B1" workbookViewId="0">
      <selection activeCell="B1" sqref="A1:IV65536"/>
    </sheetView>
  </sheetViews>
  <sheetFormatPr defaultColWidth="9.26953125" defaultRowHeight="12.5"/>
  <cols>
    <col min="1" max="1" width="9.26953125" style="3"/>
    <col min="2" max="2" width="5" style="3" customWidth="1"/>
    <col min="3" max="4" width="9.26953125" style="3"/>
    <col min="5" max="5" width="27" style="3" customWidth="1"/>
    <col min="6" max="6" width="2.26953125" style="3" bestFit="1" customWidth="1"/>
    <col min="7" max="10" width="10.26953125" style="3" bestFit="1" customWidth="1"/>
    <col min="11" max="16384" width="9.26953125" style="3"/>
  </cols>
  <sheetData>
    <row r="1" spans="1:21" ht="13">
      <c r="A1" s="1" t="s">
        <v>43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/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39">
      <c r="A4" s="40" t="s">
        <v>0</v>
      </c>
      <c r="B4" s="40" t="s">
        <v>8</v>
      </c>
      <c r="C4" s="40" t="s">
        <v>1</v>
      </c>
      <c r="D4" s="40"/>
      <c r="E4" s="40" t="s">
        <v>9</v>
      </c>
      <c r="F4" s="42" t="s">
        <v>10</v>
      </c>
      <c r="G4" s="43" t="s">
        <v>2</v>
      </c>
      <c r="H4" s="43" t="s">
        <v>3</v>
      </c>
      <c r="I4" s="43" t="s">
        <v>4</v>
      </c>
      <c r="J4" s="43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15" t="s">
        <v>11</v>
      </c>
      <c r="F5" s="14" t="s">
        <v>12</v>
      </c>
      <c r="G5" s="16">
        <v>55197.248792400002</v>
      </c>
      <c r="H5" s="16"/>
      <c r="I5" s="16"/>
      <c r="J5" s="16"/>
      <c r="R5" s="18">
        <v>54424.421999999999</v>
      </c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16">
        <v>85050.637557599999</v>
      </c>
      <c r="H6" s="16"/>
      <c r="I6" s="16"/>
      <c r="J6" s="16"/>
      <c r="R6" s="18">
        <v>83859.827999999994</v>
      </c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15" t="s">
        <v>16</v>
      </c>
      <c r="F7" s="14" t="s">
        <v>12</v>
      </c>
      <c r="G7" s="16">
        <v>51220.070693220005</v>
      </c>
      <c r="H7" s="16">
        <v>53915.863887600004</v>
      </c>
      <c r="I7" s="16">
        <v>55533.339804228002</v>
      </c>
      <c r="J7" s="16">
        <v>56611.657081980004</v>
      </c>
      <c r="R7" s="18">
        <v>50502.929100000001</v>
      </c>
      <c r="S7" s="18">
        <v>53160.978000000003</v>
      </c>
      <c r="T7" s="18">
        <v>54755.807340000007</v>
      </c>
      <c r="U7" s="18">
        <v>55819.026900000004</v>
      </c>
    </row>
    <row r="8" spans="1:21">
      <c r="A8" s="14" t="s">
        <v>6</v>
      </c>
      <c r="B8" s="14">
        <v>1</v>
      </c>
      <c r="C8" s="14" t="s">
        <v>30</v>
      </c>
      <c r="D8" s="14" t="s">
        <v>41</v>
      </c>
      <c r="E8" s="15" t="s">
        <v>17</v>
      </c>
      <c r="F8" s="14" t="s">
        <v>12</v>
      </c>
      <c r="G8" s="16">
        <v>51220.070693220005</v>
      </c>
      <c r="H8" s="16">
        <v>53915.863887600004</v>
      </c>
      <c r="I8" s="16">
        <v>55533.339804228002</v>
      </c>
      <c r="J8" s="16">
        <v>56611.657081980004</v>
      </c>
      <c r="R8" s="18">
        <v>50502.929100000001</v>
      </c>
      <c r="S8" s="18">
        <v>53160.978000000003</v>
      </c>
      <c r="T8" s="18">
        <v>54755.807340000007</v>
      </c>
      <c r="U8" s="18">
        <v>55819.026900000004</v>
      </c>
    </row>
    <row r="9" spans="1:21">
      <c r="A9" s="14"/>
      <c r="B9" s="14"/>
      <c r="C9" s="14"/>
      <c r="D9" s="14"/>
      <c r="E9" s="15"/>
      <c r="F9" s="14"/>
    </row>
    <row r="10" spans="1:21" ht="13">
      <c r="A10" s="2" t="s">
        <v>18</v>
      </c>
      <c r="B10" s="14"/>
      <c r="C10" s="14"/>
      <c r="D10" s="14"/>
      <c r="E10" s="15"/>
      <c r="F10" s="14"/>
    </row>
    <row r="11" spans="1:21" ht="39">
      <c r="A11" s="40" t="s">
        <v>0</v>
      </c>
      <c r="B11" s="40" t="s">
        <v>8</v>
      </c>
      <c r="C11" s="40" t="s">
        <v>1</v>
      </c>
      <c r="D11" s="40"/>
      <c r="E11" s="40" t="s">
        <v>9</v>
      </c>
      <c r="F11" s="42" t="s">
        <v>10</v>
      </c>
      <c r="G11" s="43" t="s">
        <v>2</v>
      </c>
      <c r="H11" s="43" t="s">
        <v>3</v>
      </c>
      <c r="I11" s="43" t="s">
        <v>4</v>
      </c>
      <c r="J11" s="43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15" t="s">
        <v>19</v>
      </c>
      <c r="F12" s="14" t="s">
        <v>12</v>
      </c>
      <c r="G12" s="16">
        <v>72291.550745699991</v>
      </c>
      <c r="H12" s="16">
        <v>76096.369205999988</v>
      </c>
      <c r="I12" s="16">
        <v>78379.260282179996</v>
      </c>
      <c r="J12" s="16">
        <v>79901.187666299986</v>
      </c>
      <c r="R12" s="18">
        <v>71279.383499999996</v>
      </c>
      <c r="S12" s="18">
        <v>75030.929999999993</v>
      </c>
      <c r="T12" s="18">
        <v>77281.857899999988</v>
      </c>
      <c r="U12" s="18">
        <v>78782.47649999999</v>
      </c>
    </row>
    <row r="13" spans="1:21">
      <c r="A13" s="14" t="s">
        <v>6</v>
      </c>
      <c r="B13" s="14">
        <v>1</v>
      </c>
      <c r="C13" s="14" t="s">
        <v>35</v>
      </c>
      <c r="D13" s="14" t="s">
        <v>38</v>
      </c>
      <c r="E13" s="15" t="s">
        <v>20</v>
      </c>
      <c r="F13" s="14" t="s">
        <v>12</v>
      </c>
      <c r="G13" s="16">
        <v>63461.615809020004</v>
      </c>
      <c r="H13" s="16">
        <v>66801.700851600006</v>
      </c>
      <c r="I13" s="16">
        <v>68805.75187714801</v>
      </c>
      <c r="J13" s="16">
        <v>70141.785894180008</v>
      </c>
      <c r="R13" s="18">
        <v>62573.078099999999</v>
      </c>
      <c r="S13" s="18">
        <v>65866.398000000001</v>
      </c>
      <c r="T13" s="18">
        <v>67842.389940000008</v>
      </c>
      <c r="U13" s="18">
        <v>69159.717900000003</v>
      </c>
    </row>
    <row r="14" spans="1:21">
      <c r="A14" s="14" t="s">
        <v>6</v>
      </c>
      <c r="B14" s="14">
        <v>1</v>
      </c>
      <c r="C14" s="14" t="s">
        <v>36</v>
      </c>
      <c r="D14" s="14" t="s">
        <v>38</v>
      </c>
      <c r="E14" s="15" t="s">
        <v>21</v>
      </c>
      <c r="F14" s="14" t="s">
        <v>12</v>
      </c>
      <c r="G14" s="16">
        <v>63461.615809020004</v>
      </c>
      <c r="H14" s="16">
        <v>66801.700851600006</v>
      </c>
      <c r="I14" s="16">
        <v>68805.75187714801</v>
      </c>
      <c r="J14" s="16">
        <v>70141.785894180008</v>
      </c>
      <c r="R14" s="18">
        <v>62573.078099999999</v>
      </c>
      <c r="S14" s="18">
        <v>65866.398000000001</v>
      </c>
      <c r="T14" s="18">
        <v>67842.389940000008</v>
      </c>
      <c r="U14" s="18">
        <v>69159.717900000003</v>
      </c>
    </row>
    <row r="15" spans="1:21">
      <c r="A15" s="14" t="s">
        <v>6</v>
      </c>
      <c r="B15" s="14">
        <v>1</v>
      </c>
      <c r="C15" s="14" t="s">
        <v>15</v>
      </c>
      <c r="D15" s="14" t="s">
        <v>41</v>
      </c>
      <c r="E15" s="15" t="s">
        <v>22</v>
      </c>
      <c r="F15" s="14" t="s">
        <v>12</v>
      </c>
      <c r="G15" s="16">
        <v>51220.070693220005</v>
      </c>
      <c r="H15" s="16">
        <v>53915.863887600004</v>
      </c>
      <c r="I15" s="16">
        <v>55533.339804228002</v>
      </c>
      <c r="J15" s="16">
        <v>56611.657081980004</v>
      </c>
      <c r="R15" s="18">
        <v>50502.929100000001</v>
      </c>
      <c r="S15" s="18">
        <v>53160.978000000003</v>
      </c>
      <c r="T15" s="18">
        <v>54755.807340000007</v>
      </c>
      <c r="U15" s="18">
        <v>55819.026900000004</v>
      </c>
    </row>
    <row r="16" spans="1:21">
      <c r="A16" s="14"/>
      <c r="B16" s="14"/>
      <c r="C16" s="14"/>
      <c r="D16" s="14"/>
      <c r="E16" s="15"/>
      <c r="F16" s="14"/>
    </row>
    <row r="17" spans="1:18" ht="13">
      <c r="A17" s="29"/>
      <c r="B17" s="30"/>
      <c r="C17" s="31"/>
      <c r="D17" s="31"/>
      <c r="E17" s="30"/>
      <c r="F17" s="30"/>
    </row>
    <row r="18" spans="1:18" ht="13">
      <c r="A18" s="32" t="s">
        <v>23</v>
      </c>
      <c r="B18" s="1"/>
      <c r="C18" s="1"/>
      <c r="D18" s="1"/>
      <c r="E18" s="1"/>
      <c r="F18" s="1"/>
    </row>
    <row r="19" spans="1:18" ht="13">
      <c r="A19" s="32" t="s">
        <v>24</v>
      </c>
      <c r="B19" s="1"/>
      <c r="C19" s="1"/>
      <c r="D19" s="1"/>
      <c r="E19" s="1"/>
      <c r="F19" s="1"/>
    </row>
    <row r="20" spans="1:18">
      <c r="A20" s="33"/>
      <c r="B20" s="33"/>
      <c r="D20" s="46">
        <v>349.899</v>
      </c>
      <c r="E20" s="34" t="s">
        <v>25</v>
      </c>
      <c r="F20" s="33"/>
      <c r="R20" s="35">
        <v>345</v>
      </c>
    </row>
    <row r="21" spans="1:18">
      <c r="A21" s="33"/>
      <c r="B21" s="33"/>
      <c r="D21" s="46">
        <v>676.47140000000002</v>
      </c>
      <c r="E21" s="34" t="s">
        <v>26</v>
      </c>
      <c r="F21" s="33"/>
      <c r="R21" s="35">
        <v>667</v>
      </c>
    </row>
    <row r="22" spans="1:18">
      <c r="A22" s="33"/>
      <c r="B22" s="33"/>
      <c r="D22" s="46">
        <v>817.4452</v>
      </c>
      <c r="E22" s="34" t="s">
        <v>27</v>
      </c>
      <c r="F22" s="33"/>
      <c r="R22" s="35">
        <v>806</v>
      </c>
    </row>
    <row r="23" spans="1:18">
      <c r="A23" s="33"/>
      <c r="B23" s="33"/>
      <c r="D23" s="46">
        <v>1070.9952000000001</v>
      </c>
      <c r="E23" s="34" t="s">
        <v>28</v>
      </c>
      <c r="F23" s="33"/>
      <c r="R23" s="35">
        <v>1056</v>
      </c>
    </row>
    <row r="24" spans="1:18">
      <c r="A24" s="33"/>
      <c r="B24" s="33"/>
      <c r="C24" s="33"/>
      <c r="D24" s="33"/>
      <c r="E24" s="33"/>
      <c r="F24" s="33"/>
    </row>
    <row r="25" spans="1:18">
      <c r="A25" s="34" t="s">
        <v>29</v>
      </c>
      <c r="B25" s="37"/>
      <c r="C25" s="33"/>
      <c r="D25" s="33"/>
      <c r="E25" s="37"/>
      <c r="F25" s="38"/>
    </row>
    <row r="26" spans="1:18">
      <c r="A26" s="37"/>
      <c r="B26" s="34" t="s">
        <v>42</v>
      </c>
      <c r="C26" s="33"/>
      <c r="D26" s="33"/>
      <c r="E26" s="37"/>
      <c r="F26" s="38"/>
    </row>
    <row r="27" spans="1:18">
      <c r="A27" s="37"/>
      <c r="B27" s="37"/>
      <c r="C27" s="34"/>
      <c r="D27" s="34"/>
      <c r="E27" s="37"/>
      <c r="F27" s="39"/>
    </row>
    <row r="28" spans="1:18">
      <c r="A28" s="34"/>
      <c r="B28" s="37"/>
      <c r="C28" s="34"/>
      <c r="D28" s="34"/>
      <c r="E28" s="37"/>
      <c r="F28" s="39"/>
    </row>
    <row r="29" spans="1:18">
      <c r="A29" s="37"/>
      <c r="B29" s="34"/>
      <c r="C29" s="33"/>
      <c r="D29" s="33"/>
      <c r="E29" s="37"/>
      <c r="F29" s="38"/>
    </row>
  </sheetData>
  <sheetProtection selectLockedCells="1" selectUnlockedCells="1"/>
  <phoneticPr fontId="2" type="noConversion"/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U38"/>
  <sheetViews>
    <sheetView workbookViewId="0">
      <selection activeCell="D22" sqref="D22"/>
    </sheetView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21" ht="13">
      <c r="A1" s="1" t="s">
        <v>80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 t="s">
        <v>81</v>
      </c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51">
      <c r="A4" s="1" t="s">
        <v>0</v>
      </c>
      <c r="B4" s="1" t="s">
        <v>8</v>
      </c>
      <c r="C4" s="1" t="s">
        <v>1</v>
      </c>
      <c r="D4" s="10" t="s">
        <v>45</v>
      </c>
      <c r="E4" s="1" t="s">
        <v>9</v>
      </c>
      <c r="F4" s="2" t="s">
        <v>10</v>
      </c>
      <c r="G4" s="11" t="s">
        <v>2</v>
      </c>
      <c r="H4" s="11" t="s">
        <v>3</v>
      </c>
      <c r="I4" s="11" t="s">
        <v>4</v>
      </c>
      <c r="J4" s="11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4" t="s">
        <v>12</v>
      </c>
      <c r="G5" s="74">
        <v>60778</v>
      </c>
      <c r="H5" s="74" t="s">
        <v>84</v>
      </c>
      <c r="I5" s="74" t="s">
        <v>84</v>
      </c>
      <c r="J5" s="74" t="s">
        <v>84</v>
      </c>
      <c r="R5" s="18"/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74">
        <v>93650</v>
      </c>
      <c r="H6" s="74" t="s">
        <v>84</v>
      </c>
      <c r="I6" s="74" t="s">
        <v>84</v>
      </c>
      <c r="J6" s="74" t="s">
        <v>84</v>
      </c>
      <c r="R6" s="18"/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72" t="s">
        <v>86</v>
      </c>
      <c r="F7" s="14" t="s">
        <v>12</v>
      </c>
      <c r="G7" s="74">
        <v>56399</v>
      </c>
      <c r="H7" s="74">
        <v>59367</v>
      </c>
      <c r="I7" s="74">
        <v>61148</v>
      </c>
      <c r="J7" s="74">
        <v>62336</v>
      </c>
      <c r="R7" s="18"/>
      <c r="S7" s="18"/>
      <c r="T7" s="18"/>
      <c r="U7" s="18"/>
    </row>
    <row r="8" spans="1:21">
      <c r="A8" s="14"/>
      <c r="B8" s="14"/>
      <c r="C8" s="14"/>
      <c r="D8" s="14"/>
      <c r="E8" s="15"/>
      <c r="F8" s="14"/>
      <c r="G8" s="16"/>
      <c r="H8" s="16"/>
      <c r="I8" s="16"/>
      <c r="J8" s="16"/>
      <c r="R8" s="18"/>
      <c r="S8" s="18"/>
      <c r="T8" s="18"/>
      <c r="U8" s="18"/>
    </row>
    <row r="9" spans="1:21">
      <c r="A9" s="14"/>
      <c r="B9" s="14"/>
      <c r="C9" s="14"/>
      <c r="D9" s="14"/>
      <c r="E9" s="15"/>
      <c r="F9" s="14"/>
    </row>
    <row r="10" spans="1:21" ht="13">
      <c r="A10" s="32" t="s">
        <v>18</v>
      </c>
      <c r="B10" s="14"/>
      <c r="C10" s="14"/>
      <c r="D10" s="14"/>
      <c r="E10" s="15"/>
      <c r="F10" s="14"/>
    </row>
    <row r="11" spans="1:21" ht="39">
      <c r="A11" s="1" t="s">
        <v>0</v>
      </c>
      <c r="B11" s="1" t="s">
        <v>8</v>
      </c>
      <c r="C11" s="1" t="s">
        <v>1</v>
      </c>
      <c r="D11" s="1"/>
      <c r="E11" s="1" t="s">
        <v>9</v>
      </c>
      <c r="F11" s="2" t="s">
        <v>10</v>
      </c>
      <c r="G11" s="11" t="s">
        <v>2</v>
      </c>
      <c r="H11" s="11" t="s">
        <v>3</v>
      </c>
      <c r="I11" s="11" t="s">
        <v>4</v>
      </c>
      <c r="J11" s="11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72" t="s">
        <v>85</v>
      </c>
      <c r="F12" s="14" t="s">
        <v>12</v>
      </c>
      <c r="G12" s="74">
        <v>79601</v>
      </c>
      <c r="H12" s="74">
        <v>83791</v>
      </c>
      <c r="I12" s="74">
        <v>86304</v>
      </c>
      <c r="J12" s="74">
        <v>87980</v>
      </c>
      <c r="R12" s="18"/>
      <c r="S12" s="18"/>
      <c r="T12" s="18"/>
      <c r="U12" s="18"/>
    </row>
    <row r="13" spans="1:21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4" t="s">
        <v>12</v>
      </c>
      <c r="G13" s="74">
        <v>69878</v>
      </c>
      <c r="H13" s="74">
        <v>73556</v>
      </c>
      <c r="I13" s="74">
        <v>75763</v>
      </c>
      <c r="J13" s="74">
        <v>77234</v>
      </c>
      <c r="R13" s="18"/>
      <c r="S13" s="18"/>
      <c r="T13" s="18"/>
      <c r="U13" s="18"/>
    </row>
    <row r="14" spans="1:21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4" t="s">
        <v>12</v>
      </c>
      <c r="G14" s="74">
        <v>69878</v>
      </c>
      <c r="H14" s="74">
        <v>73556</v>
      </c>
      <c r="I14" s="74">
        <v>75763</v>
      </c>
      <c r="J14" s="74">
        <v>77234</v>
      </c>
      <c r="R14" s="18"/>
      <c r="S14" s="18"/>
      <c r="T14" s="18"/>
      <c r="U14" s="18"/>
    </row>
    <row r="15" spans="1:21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4" t="s">
        <v>12</v>
      </c>
      <c r="G15" s="74">
        <v>56399</v>
      </c>
      <c r="H15" s="74">
        <v>59367</v>
      </c>
      <c r="I15" s="74">
        <v>61148</v>
      </c>
      <c r="J15" s="74">
        <v>62336</v>
      </c>
      <c r="R15" s="18"/>
      <c r="S15" s="18"/>
      <c r="T15" s="18"/>
      <c r="U15" s="18"/>
    </row>
    <row r="16" spans="1:21">
      <c r="A16" s="14" t="s">
        <v>48</v>
      </c>
      <c r="B16" s="14"/>
      <c r="C16" s="14" t="s">
        <v>46</v>
      </c>
      <c r="D16" s="14">
        <v>20</v>
      </c>
      <c r="E16" s="15" t="s">
        <v>47</v>
      </c>
      <c r="F16" s="14" t="s">
        <v>57</v>
      </c>
      <c r="G16" s="74">
        <v>47208</v>
      </c>
      <c r="H16" s="74">
        <v>49692</v>
      </c>
      <c r="I16" s="74">
        <v>51183</v>
      </c>
      <c r="J16" s="74">
        <v>52177</v>
      </c>
    </row>
    <row r="17" spans="1:18" ht="13" hidden="1">
      <c r="A17" s="14" t="s">
        <v>6</v>
      </c>
      <c r="B17" s="14">
        <v>1</v>
      </c>
      <c r="C17" s="14" t="s">
        <v>46</v>
      </c>
      <c r="D17" s="14">
        <v>20</v>
      </c>
      <c r="E17" s="15" t="s">
        <v>47</v>
      </c>
      <c r="F17" s="62" t="s">
        <v>12</v>
      </c>
      <c r="G17" s="74">
        <v>47208</v>
      </c>
      <c r="H17" s="74">
        <v>49692</v>
      </c>
      <c r="I17" s="74">
        <v>51183</v>
      </c>
      <c r="J17" s="74">
        <v>52177</v>
      </c>
    </row>
    <row r="18" spans="1:18" ht="13">
      <c r="A18" s="73" t="s">
        <v>48</v>
      </c>
      <c r="B18" s="14"/>
      <c r="C18" s="73" t="s">
        <v>83</v>
      </c>
      <c r="D18" s="14">
        <v>20</v>
      </c>
      <c r="E18" s="72" t="s">
        <v>82</v>
      </c>
      <c r="F18" s="62" t="s">
        <v>57</v>
      </c>
      <c r="G18" s="74">
        <v>47208</v>
      </c>
      <c r="H18" s="74">
        <v>49692</v>
      </c>
      <c r="I18" s="74">
        <v>51183</v>
      </c>
      <c r="J18" s="74">
        <v>52177</v>
      </c>
    </row>
    <row r="19" spans="1:18" ht="13">
      <c r="A19" s="73"/>
      <c r="B19" s="14"/>
      <c r="C19" s="14"/>
      <c r="D19" s="14"/>
      <c r="E19" s="72"/>
      <c r="F19" s="62"/>
      <c r="G19" s="16"/>
      <c r="H19" s="16"/>
      <c r="I19" s="16"/>
      <c r="J19" s="16"/>
    </row>
    <row r="20" spans="1:18" ht="13">
      <c r="A20" s="32" t="s">
        <v>23</v>
      </c>
      <c r="B20" s="1"/>
      <c r="C20" s="1"/>
      <c r="D20" s="1"/>
      <c r="E20" s="1"/>
      <c r="F20" s="1"/>
      <c r="Q20" s="47" t="s">
        <v>61</v>
      </c>
    </row>
    <row r="21" spans="1:18" ht="13">
      <c r="A21" s="32" t="s">
        <v>24</v>
      </c>
      <c r="B21" s="1"/>
      <c r="C21" s="1"/>
      <c r="D21" s="1"/>
      <c r="E21" s="1"/>
      <c r="F21" s="1"/>
    </row>
    <row r="22" spans="1:18">
      <c r="A22" s="33"/>
      <c r="B22" s="33"/>
      <c r="D22" s="16">
        <v>373</v>
      </c>
      <c r="E22" s="34" t="s">
        <v>25</v>
      </c>
      <c r="F22" s="33"/>
      <c r="Q22" s="16">
        <v>357</v>
      </c>
      <c r="R22" s="35"/>
    </row>
    <row r="23" spans="1:18">
      <c r="A23" s="33"/>
      <c r="B23" s="33"/>
      <c r="D23" s="16">
        <v>722</v>
      </c>
      <c r="E23" s="34" t="s">
        <v>26</v>
      </c>
      <c r="F23" s="33"/>
      <c r="Q23" s="16">
        <v>691</v>
      </c>
      <c r="R23" s="35"/>
    </row>
    <row r="24" spans="1:18">
      <c r="A24" s="33"/>
      <c r="B24" s="33"/>
      <c r="D24" s="16">
        <v>872</v>
      </c>
      <c r="E24" s="34" t="s">
        <v>27</v>
      </c>
      <c r="F24" s="33"/>
      <c r="Q24" s="16">
        <v>835</v>
      </c>
      <c r="R24" s="35"/>
    </row>
    <row r="25" spans="1:18">
      <c r="A25" s="33"/>
      <c r="B25" s="33"/>
      <c r="D25" s="16">
        <v>1143</v>
      </c>
      <c r="E25" s="34" t="s">
        <v>28</v>
      </c>
      <c r="F25" s="33"/>
      <c r="Q25" s="16">
        <v>1094</v>
      </c>
      <c r="R25" s="35"/>
    </row>
    <row r="26" spans="1:18">
      <c r="A26" s="33"/>
      <c r="B26" s="33"/>
      <c r="C26" s="33"/>
      <c r="D26" s="33"/>
      <c r="E26" s="33"/>
      <c r="F26" s="33"/>
      <c r="Q26" s="33"/>
    </row>
    <row r="27" spans="1:18" ht="13">
      <c r="A27" s="32"/>
      <c r="B27" s="1"/>
      <c r="C27" s="1"/>
      <c r="D27" s="1"/>
      <c r="E27" s="1"/>
      <c r="F27" s="1"/>
      <c r="Q27" s="1"/>
    </row>
    <row r="28" spans="1:18" ht="13">
      <c r="A28" s="32"/>
      <c r="B28" s="1"/>
      <c r="C28" s="1"/>
      <c r="D28" s="1"/>
      <c r="E28" s="1"/>
      <c r="F28" s="1"/>
      <c r="Q28" s="1"/>
    </row>
    <row r="29" spans="1:18">
      <c r="A29" s="33"/>
      <c r="B29" s="33"/>
      <c r="D29" s="16"/>
      <c r="E29" s="34"/>
      <c r="F29" s="33"/>
      <c r="Q29" s="36"/>
      <c r="R29" s="35"/>
    </row>
    <row r="30" spans="1:18" ht="13">
      <c r="A30" s="33"/>
      <c r="B30" s="33"/>
      <c r="D30" s="16"/>
      <c r="E30" s="1"/>
      <c r="F30" s="2"/>
      <c r="G30" s="11"/>
      <c r="H30" s="11"/>
      <c r="I30" s="11"/>
      <c r="J30" s="11"/>
      <c r="Q30" s="36"/>
      <c r="R30" s="35"/>
    </row>
    <row r="31" spans="1:18">
      <c r="A31" s="33"/>
      <c r="B31" s="33"/>
      <c r="D31" s="16"/>
      <c r="E31" s="72"/>
      <c r="F31" s="14"/>
      <c r="G31" s="74"/>
      <c r="H31" s="74"/>
      <c r="I31" s="74"/>
      <c r="J31" s="74"/>
      <c r="Q31" s="36"/>
      <c r="R31" s="35"/>
    </row>
    <row r="32" spans="1:18">
      <c r="A32" s="33"/>
      <c r="B32" s="33"/>
      <c r="D32" s="16"/>
      <c r="E32" s="34"/>
      <c r="F32" s="33"/>
      <c r="G32" s="74"/>
      <c r="H32" s="74"/>
      <c r="I32" s="74"/>
      <c r="J32" s="74"/>
      <c r="Q32" s="36"/>
      <c r="R32" s="35"/>
    </row>
    <row r="33" spans="1:10">
      <c r="A33" s="33"/>
      <c r="B33" s="33"/>
      <c r="C33" s="33"/>
      <c r="D33" s="33"/>
      <c r="E33" s="72"/>
      <c r="F33" s="14"/>
      <c r="G33" s="74"/>
      <c r="H33" s="74"/>
      <c r="I33" s="74"/>
      <c r="J33" s="74"/>
    </row>
    <row r="34" spans="1:10">
      <c r="A34" s="34"/>
      <c r="B34" s="37"/>
      <c r="C34" s="48"/>
      <c r="D34" s="33"/>
      <c r="E34" s="34"/>
      <c r="F34" s="38"/>
      <c r="G34" s="74"/>
      <c r="H34" s="74"/>
      <c r="I34" s="74"/>
      <c r="J34" s="74"/>
    </row>
    <row r="35" spans="1:10">
      <c r="A35" s="37"/>
      <c r="B35" s="34"/>
      <c r="C35" s="33"/>
      <c r="D35" s="48"/>
      <c r="E35" s="34"/>
      <c r="F35" s="38"/>
      <c r="G35" s="74"/>
      <c r="H35" s="74"/>
      <c r="I35" s="74"/>
      <c r="J35" s="74"/>
    </row>
    <row r="36" spans="1:10">
      <c r="A36" s="37"/>
      <c r="B36" s="37"/>
      <c r="C36" s="34"/>
      <c r="D36" s="34"/>
      <c r="E36" s="34"/>
      <c r="F36" s="39"/>
      <c r="G36" s="74"/>
      <c r="H36" s="74"/>
      <c r="I36" s="74"/>
      <c r="J36" s="74"/>
    </row>
    <row r="37" spans="1:10">
      <c r="A37" s="34"/>
      <c r="B37" s="37"/>
      <c r="C37" s="34"/>
      <c r="D37" s="34"/>
      <c r="E37" s="37"/>
      <c r="F37" s="39"/>
    </row>
    <row r="38" spans="1:10">
      <c r="A38" s="37"/>
      <c r="B38" s="34"/>
      <c r="C38" s="33"/>
      <c r="D38" s="33"/>
      <c r="E38" s="37"/>
      <c r="F38" s="38"/>
    </row>
  </sheetData>
  <pageMargins left="0.25" right="0.25" top="1" bottom="1" header="0.5" footer="0.5"/>
  <pageSetup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U37"/>
  <sheetViews>
    <sheetView workbookViewId="0"/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1" width="27.7265625" style="3" customWidth="1"/>
    <col min="12" max="13" width="9.26953125" style="3"/>
    <col min="14" max="14" width="18.7265625" style="3" customWidth="1"/>
    <col min="15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21" ht="13">
      <c r="A1" s="1" t="s">
        <v>110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 t="s">
        <v>81</v>
      </c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39">
      <c r="A4" s="1" t="s">
        <v>0</v>
      </c>
      <c r="B4" s="1" t="s">
        <v>8</v>
      </c>
      <c r="C4" s="1" t="s">
        <v>1</v>
      </c>
      <c r="D4" s="1" t="s">
        <v>45</v>
      </c>
      <c r="E4" s="1" t="s">
        <v>9</v>
      </c>
      <c r="F4" s="2" t="s">
        <v>10</v>
      </c>
      <c r="G4" s="11" t="s">
        <v>2</v>
      </c>
      <c r="H4" s="11" t="s">
        <v>3</v>
      </c>
      <c r="I4" s="11" t="s">
        <v>4</v>
      </c>
      <c r="J4" s="11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4" t="s">
        <v>12</v>
      </c>
      <c r="G5" s="74">
        <v>62297.883074520338</v>
      </c>
      <c r="H5" s="74" t="s">
        <v>84</v>
      </c>
      <c r="I5" s="74" t="s">
        <v>84</v>
      </c>
      <c r="J5" s="74" t="s">
        <v>84</v>
      </c>
      <c r="R5" s="18"/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74">
        <v>95991.644328227994</v>
      </c>
      <c r="H6" s="74" t="s">
        <v>84</v>
      </c>
      <c r="I6" s="74" t="s">
        <v>84</v>
      </c>
      <c r="J6" s="74" t="s">
        <v>84</v>
      </c>
      <c r="R6" s="18"/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72" t="s">
        <v>86</v>
      </c>
      <c r="F7" s="14" t="s">
        <v>12</v>
      </c>
      <c r="G7" s="74">
        <v>57809.07644719848</v>
      </c>
      <c r="H7" s="74">
        <v>60851.659418103663</v>
      </c>
      <c r="I7" s="74">
        <v>62677.209200646772</v>
      </c>
      <c r="J7" s="74">
        <v>63894.242389008847</v>
      </c>
      <c r="R7" s="18"/>
      <c r="S7" s="18"/>
      <c r="T7" s="18"/>
      <c r="U7" s="18"/>
    </row>
    <row r="8" spans="1:21">
      <c r="A8" s="14" t="s">
        <v>6</v>
      </c>
      <c r="B8" s="14">
        <v>1</v>
      </c>
      <c r="C8" s="14" t="s">
        <v>32</v>
      </c>
      <c r="D8" s="14" t="s">
        <v>41</v>
      </c>
      <c r="E8" s="34" t="s">
        <v>108</v>
      </c>
      <c r="F8" s="14" t="s">
        <v>12</v>
      </c>
      <c r="G8" s="74">
        <v>57809.07644719848</v>
      </c>
      <c r="H8" s="74">
        <v>60851.659418103663</v>
      </c>
      <c r="I8" s="74">
        <v>62677.209200646772</v>
      </c>
      <c r="J8" s="74">
        <v>63894.242389008847</v>
      </c>
      <c r="R8" s="18"/>
      <c r="S8" s="18"/>
      <c r="T8" s="18"/>
      <c r="U8" s="18"/>
    </row>
    <row r="9" spans="1:21">
      <c r="A9" s="14"/>
      <c r="B9" s="14"/>
      <c r="C9" s="14"/>
      <c r="D9" s="14"/>
      <c r="E9" s="15"/>
      <c r="F9" s="14"/>
    </row>
    <row r="10" spans="1:21" ht="13">
      <c r="A10" s="32" t="s">
        <v>18</v>
      </c>
      <c r="B10" s="14"/>
      <c r="C10" s="14"/>
      <c r="D10" s="14"/>
      <c r="E10" s="15"/>
      <c r="F10" s="14"/>
    </row>
    <row r="11" spans="1:21" ht="39">
      <c r="A11" s="1" t="s">
        <v>0</v>
      </c>
      <c r="B11" s="1" t="s">
        <v>8</v>
      </c>
      <c r="C11" s="1" t="s">
        <v>1</v>
      </c>
      <c r="D11" s="1" t="s">
        <v>45</v>
      </c>
      <c r="E11" s="1" t="s">
        <v>9</v>
      </c>
      <c r="F11" s="2" t="s">
        <v>10</v>
      </c>
      <c r="G11" s="11" t="s">
        <v>2</v>
      </c>
      <c r="H11" s="11" t="s">
        <v>3</v>
      </c>
      <c r="I11" s="11" t="s">
        <v>4</v>
      </c>
      <c r="J11" s="11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72" t="s">
        <v>85</v>
      </c>
      <c r="F12" s="14" t="s">
        <v>12</v>
      </c>
      <c r="G12" s="74">
        <v>81591.214673936134</v>
      </c>
      <c r="H12" s="74">
        <v>85885.4891304591</v>
      </c>
      <c r="I12" s="74">
        <v>88462.053804372874</v>
      </c>
      <c r="J12" s="74">
        <v>90179.763586982066</v>
      </c>
      <c r="L12" s="16"/>
      <c r="R12" s="18"/>
      <c r="S12" s="18"/>
      <c r="T12" s="18"/>
      <c r="U12" s="18"/>
    </row>
    <row r="13" spans="1:21" ht="15.5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4" t="s">
        <v>12</v>
      </c>
      <c r="G13" s="74">
        <v>71625.387277179165</v>
      </c>
      <c r="H13" s="74">
        <v>75395.144502293857</v>
      </c>
      <c r="I13" s="74">
        <v>77656.998837362669</v>
      </c>
      <c r="J13" s="74">
        <v>79164.901727408549</v>
      </c>
      <c r="L13" s="84"/>
      <c r="M13" s="75"/>
      <c r="N13" s="75"/>
      <c r="O13" s="75"/>
      <c r="P13" s="77"/>
      <c r="Q13" s="76">
        <v>56399</v>
      </c>
      <c r="R13" s="77"/>
      <c r="S13" s="76"/>
      <c r="T13" s="18"/>
      <c r="U13" s="18"/>
    </row>
    <row r="14" spans="1:21" ht="15.5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4" t="s">
        <v>12</v>
      </c>
      <c r="G14" s="74">
        <v>71625.387277179165</v>
      </c>
      <c r="H14" s="74">
        <v>75395.144502293857</v>
      </c>
      <c r="I14" s="74">
        <v>77656.998837362669</v>
      </c>
      <c r="J14" s="74">
        <v>79164.901727408549</v>
      </c>
      <c r="L14" s="84"/>
      <c r="M14" s="75"/>
      <c r="N14" s="75"/>
      <c r="O14" s="75"/>
      <c r="P14" s="77"/>
      <c r="Q14" s="76">
        <v>59367</v>
      </c>
      <c r="R14" s="77"/>
      <c r="S14" s="76"/>
      <c r="T14" s="18"/>
      <c r="U14" s="18"/>
    </row>
    <row r="15" spans="1:21" ht="15.5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4" t="s">
        <v>12</v>
      </c>
      <c r="G15" s="74">
        <v>57809.07644719848</v>
      </c>
      <c r="H15" s="74">
        <v>60851.659418103663</v>
      </c>
      <c r="I15" s="74">
        <v>62677.209200646772</v>
      </c>
      <c r="J15" s="74">
        <v>63894.242389008847</v>
      </c>
      <c r="L15" s="84"/>
      <c r="M15" s="75"/>
      <c r="N15" s="75"/>
      <c r="O15" s="75"/>
      <c r="P15" s="77"/>
      <c r="Q15" s="76">
        <v>61148</v>
      </c>
      <c r="R15" s="77"/>
      <c r="S15" s="76"/>
      <c r="T15" s="18"/>
      <c r="U15" s="18"/>
    </row>
    <row r="16" spans="1:21" ht="15.5">
      <c r="A16" s="14" t="s">
        <v>6</v>
      </c>
      <c r="B16" s="14">
        <v>1</v>
      </c>
      <c r="C16" s="14" t="s">
        <v>46</v>
      </c>
      <c r="D16" s="14">
        <v>20</v>
      </c>
      <c r="E16" s="15" t="s">
        <v>47</v>
      </c>
      <c r="F16" s="62" t="s">
        <v>12</v>
      </c>
      <c r="G16" s="74">
        <v>48387.972897129599</v>
      </c>
      <c r="H16" s="74">
        <v>50934.708312768002</v>
      </c>
      <c r="I16" s="74">
        <v>52462.749562151046</v>
      </c>
      <c r="J16" s="74">
        <v>53481.443728406404</v>
      </c>
      <c r="L16" s="78"/>
      <c r="M16" s="75"/>
      <c r="N16" s="75"/>
      <c r="O16" s="75"/>
      <c r="P16" s="77"/>
      <c r="Q16" s="76">
        <v>69877.998999999996</v>
      </c>
      <c r="R16" s="77"/>
      <c r="S16" s="76"/>
    </row>
    <row r="17" spans="1:19" ht="15.5">
      <c r="A17" s="73" t="s">
        <v>48</v>
      </c>
      <c r="B17" s="14">
        <v>2</v>
      </c>
      <c r="C17" s="73" t="s">
        <v>83</v>
      </c>
      <c r="D17" s="14">
        <v>20</v>
      </c>
      <c r="E17" s="72" t="s">
        <v>82</v>
      </c>
      <c r="F17" s="62" t="s">
        <v>57</v>
      </c>
      <c r="G17" s="74">
        <v>48387.972897129599</v>
      </c>
      <c r="H17" s="74">
        <v>50934.708312768002</v>
      </c>
      <c r="I17" s="74">
        <v>52462.749562151046</v>
      </c>
      <c r="J17" s="74">
        <v>53481.443728406404</v>
      </c>
      <c r="L17" s="78"/>
      <c r="M17" s="75"/>
      <c r="N17" s="75"/>
      <c r="O17" s="75"/>
      <c r="P17" s="77"/>
      <c r="Q17" s="76">
        <v>73556.001000000004</v>
      </c>
      <c r="R17" s="77"/>
      <c r="S17" s="76"/>
    </row>
    <row r="18" spans="1:19" ht="15.5">
      <c r="A18" s="73"/>
      <c r="B18" s="14"/>
      <c r="C18" s="14"/>
      <c r="D18" s="14"/>
      <c r="E18" s="72"/>
      <c r="F18" s="62"/>
      <c r="G18" s="16"/>
      <c r="H18" s="16"/>
      <c r="I18" s="16"/>
      <c r="J18" s="16"/>
      <c r="L18" s="78"/>
      <c r="M18" s="75"/>
      <c r="N18" s="75"/>
      <c r="O18" s="75"/>
      <c r="P18" s="77"/>
      <c r="Q18" s="76">
        <v>75763</v>
      </c>
      <c r="R18" s="77"/>
      <c r="S18" s="76"/>
    </row>
    <row r="19" spans="1:19" ht="15.5">
      <c r="A19" s="32" t="s">
        <v>23</v>
      </c>
      <c r="B19" s="1"/>
      <c r="C19" s="1"/>
      <c r="D19" s="1"/>
      <c r="E19" s="1"/>
      <c r="F19" s="1"/>
      <c r="L19" s="78"/>
      <c r="M19" s="75"/>
      <c r="N19" s="75"/>
      <c r="O19" s="75"/>
      <c r="P19" s="77"/>
      <c r="Q19" s="76">
        <v>77234</v>
      </c>
      <c r="R19" s="77"/>
      <c r="S19" s="76"/>
    </row>
    <row r="20" spans="1:19" ht="13">
      <c r="A20" s="32" t="s">
        <v>24</v>
      </c>
      <c r="B20" s="1"/>
      <c r="C20" s="1"/>
      <c r="D20" s="1"/>
      <c r="E20" s="1"/>
      <c r="F20" s="1"/>
    </row>
    <row r="21" spans="1:19">
      <c r="A21" s="33"/>
      <c r="B21" s="33"/>
      <c r="D21" s="16">
        <v>382.61549031045126</v>
      </c>
      <c r="E21" s="34" t="s">
        <v>25</v>
      </c>
      <c r="F21" s="33"/>
      <c r="Q21" s="16">
        <v>357.38683860000003</v>
      </c>
      <c r="R21" s="35"/>
    </row>
    <row r="22" spans="1:19" ht="15.5">
      <c r="A22" s="33"/>
      <c r="B22" s="33"/>
      <c r="D22" s="16">
        <v>739.72328126687239</v>
      </c>
      <c r="E22" s="34" t="s">
        <v>26</v>
      </c>
      <c r="F22" s="33"/>
      <c r="K22" s="78"/>
      <c r="L22" s="75"/>
      <c r="M22" s="75"/>
      <c r="N22" s="75"/>
      <c r="O22" s="77"/>
      <c r="P22" s="76"/>
      <c r="Q22" s="16"/>
      <c r="R22" s="35"/>
    </row>
    <row r="23" spans="1:19" ht="15.5">
      <c r="A23" s="33"/>
      <c r="B23" s="33"/>
      <c r="D23" s="16">
        <v>893.87850779774976</v>
      </c>
      <c r="E23" s="34" t="s">
        <v>27</v>
      </c>
      <c r="F23" s="33"/>
      <c r="K23" s="78"/>
      <c r="L23" s="75"/>
      <c r="M23" s="75"/>
      <c r="N23" s="75"/>
      <c r="O23" s="77"/>
      <c r="P23" s="76"/>
      <c r="Q23" s="16"/>
      <c r="R23" s="35"/>
    </row>
    <row r="24" spans="1:19" ht="15.5">
      <c r="A24" s="33"/>
      <c r="B24" s="33"/>
      <c r="D24" s="16">
        <v>1171.13610947199</v>
      </c>
      <c r="E24" s="34" t="s">
        <v>28</v>
      </c>
      <c r="F24" s="33"/>
      <c r="K24" s="78"/>
      <c r="L24" s="75"/>
      <c r="M24" s="75"/>
      <c r="N24" s="75"/>
      <c r="O24" s="77"/>
      <c r="P24" s="76"/>
      <c r="Q24" s="16"/>
      <c r="R24" s="35"/>
    </row>
    <row r="25" spans="1:19" ht="15.5">
      <c r="A25" s="33"/>
      <c r="B25" s="33"/>
      <c r="C25" s="33"/>
      <c r="D25" s="33"/>
      <c r="E25" s="33"/>
      <c r="F25" s="33"/>
      <c r="K25" s="78"/>
      <c r="L25" s="75"/>
      <c r="M25" s="75"/>
      <c r="N25" s="75"/>
      <c r="O25" s="77"/>
      <c r="P25" s="76"/>
      <c r="Q25" s="33"/>
    </row>
    <row r="26" spans="1:19" ht="15.5">
      <c r="A26" s="32"/>
      <c r="B26" s="1"/>
      <c r="C26" s="1"/>
      <c r="D26" s="1"/>
      <c r="E26" s="1"/>
      <c r="F26" s="1"/>
      <c r="K26" s="78"/>
      <c r="L26" s="75"/>
      <c r="M26" s="75"/>
      <c r="N26" s="75"/>
      <c r="O26" s="77"/>
      <c r="P26" s="76"/>
      <c r="Q26" s="1"/>
    </row>
    <row r="27" spans="1:19" ht="15.5">
      <c r="A27" s="32"/>
      <c r="B27" s="1"/>
      <c r="C27" s="1"/>
      <c r="D27" s="1"/>
      <c r="E27" s="1"/>
      <c r="F27" s="1"/>
      <c r="K27" s="78"/>
      <c r="L27" s="75"/>
      <c r="M27" s="75"/>
      <c r="N27" s="75"/>
      <c r="O27" s="77"/>
      <c r="P27" s="76"/>
      <c r="Q27" s="1"/>
    </row>
    <row r="28" spans="1:19" ht="15.5">
      <c r="A28" s="33"/>
      <c r="B28" s="33"/>
      <c r="D28" s="16"/>
      <c r="E28" s="34"/>
      <c r="F28" s="33"/>
      <c r="K28" s="78"/>
      <c r="L28" s="75"/>
      <c r="M28" s="75"/>
      <c r="N28" s="75"/>
      <c r="O28" s="77"/>
      <c r="P28" s="76"/>
      <c r="Q28" s="36"/>
      <c r="R28" s="35"/>
    </row>
    <row r="29" spans="1:19" ht="15.5">
      <c r="A29" s="33"/>
      <c r="B29" s="33"/>
      <c r="D29" s="16"/>
      <c r="E29" s="1"/>
      <c r="F29" s="2"/>
      <c r="G29" s="11"/>
      <c r="H29" s="11"/>
      <c r="I29" s="11"/>
      <c r="J29" s="11"/>
      <c r="K29" s="78"/>
      <c r="L29" s="75"/>
      <c r="M29" s="75"/>
      <c r="N29" s="75"/>
      <c r="O29" s="77"/>
      <c r="P29" s="76"/>
      <c r="Q29" s="36"/>
      <c r="R29" s="35"/>
    </row>
    <row r="30" spans="1:19">
      <c r="A30" s="33"/>
      <c r="B30" s="33"/>
      <c r="D30" s="16"/>
      <c r="E30" s="72"/>
      <c r="F30" s="14"/>
      <c r="G30" s="74"/>
      <c r="H30" s="74"/>
      <c r="I30" s="74"/>
      <c r="J30" s="74"/>
      <c r="Q30" s="36"/>
      <c r="R30" s="35"/>
    </row>
    <row r="31" spans="1:19">
      <c r="A31" s="33"/>
      <c r="B31" s="33"/>
      <c r="D31" s="16"/>
      <c r="E31" s="34"/>
      <c r="F31" s="33"/>
      <c r="G31" s="74"/>
      <c r="H31" s="74"/>
      <c r="I31" s="74"/>
      <c r="J31" s="74"/>
      <c r="Q31" s="36"/>
      <c r="R31" s="35"/>
    </row>
    <row r="32" spans="1:19">
      <c r="A32" s="33"/>
      <c r="B32" s="33"/>
      <c r="C32" s="33"/>
      <c r="D32" s="33"/>
      <c r="E32" s="72"/>
      <c r="F32" s="14"/>
      <c r="G32" s="74"/>
      <c r="H32" s="74"/>
      <c r="I32" s="74"/>
      <c r="J32" s="74"/>
    </row>
    <row r="33" spans="1:10">
      <c r="A33" s="34"/>
      <c r="B33" s="37"/>
      <c r="C33" s="48"/>
      <c r="D33" s="33"/>
      <c r="E33" s="34"/>
      <c r="F33" s="38"/>
      <c r="G33" s="74"/>
      <c r="H33" s="74"/>
      <c r="I33" s="74"/>
      <c r="J33" s="74"/>
    </row>
    <row r="34" spans="1:10">
      <c r="A34" s="37"/>
      <c r="B34" s="34"/>
      <c r="C34" s="33"/>
      <c r="D34" s="48"/>
      <c r="E34" s="34"/>
      <c r="F34" s="38"/>
      <c r="G34" s="74"/>
      <c r="H34" s="74"/>
      <c r="I34" s="74"/>
      <c r="J34" s="74"/>
    </row>
    <row r="35" spans="1:10">
      <c r="A35" s="37"/>
      <c r="B35" s="37"/>
      <c r="C35" s="34"/>
      <c r="D35" s="34"/>
      <c r="E35" s="34"/>
      <c r="F35" s="39"/>
      <c r="G35" s="74"/>
      <c r="H35" s="74"/>
      <c r="I35" s="74"/>
      <c r="J35" s="74"/>
    </row>
    <row r="36" spans="1:10">
      <c r="A36" s="34"/>
      <c r="B36" s="37"/>
      <c r="C36" s="34"/>
      <c r="D36" s="34"/>
      <c r="E36" s="37"/>
      <c r="F36" s="39"/>
    </row>
    <row r="37" spans="1:10">
      <c r="A37" s="37"/>
      <c r="B37" s="34"/>
      <c r="C37" s="33"/>
      <c r="D37" s="33"/>
      <c r="E37" s="37"/>
      <c r="F37" s="38"/>
    </row>
  </sheetData>
  <pageMargins left="0.25" right="0.25" top="1" bottom="1" header="0.5" footer="0.5"/>
  <pageSetup orientation="portrait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U37"/>
  <sheetViews>
    <sheetView topLeftCell="A13" workbookViewId="0">
      <selection activeCell="J12" sqref="J12"/>
    </sheetView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1" width="27.7265625" style="3" customWidth="1"/>
    <col min="12" max="13" width="9.26953125" style="3"/>
    <col min="14" max="14" width="18.7265625" style="3" customWidth="1"/>
    <col min="15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21" ht="13">
      <c r="A1" s="1" t="s">
        <v>109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 t="s">
        <v>81</v>
      </c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39">
      <c r="A4" s="1" t="s">
        <v>0</v>
      </c>
      <c r="B4" s="1" t="s">
        <v>8</v>
      </c>
      <c r="C4" s="1" t="s">
        <v>1</v>
      </c>
      <c r="D4" s="1" t="s">
        <v>45</v>
      </c>
      <c r="E4" s="1" t="s">
        <v>9</v>
      </c>
      <c r="F4" s="2" t="s">
        <v>10</v>
      </c>
      <c r="G4" s="11" t="s">
        <v>2</v>
      </c>
      <c r="H4" s="11" t="s">
        <v>3</v>
      </c>
      <c r="I4" s="11" t="s">
        <v>4</v>
      </c>
      <c r="J4" s="11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4" t="s">
        <v>12</v>
      </c>
      <c r="G5" s="74">
        <f>'January 1 2015'!G5*1.022</f>
        <v>63668</v>
      </c>
      <c r="H5" s="74" t="s">
        <v>84</v>
      </c>
      <c r="I5" s="74" t="s">
        <v>84</v>
      </c>
      <c r="J5" s="74" t="s">
        <v>84</v>
      </c>
      <c r="R5" s="18"/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74">
        <f>'January 1 2015'!G6*1.022</f>
        <v>98103</v>
      </c>
      <c r="H6" s="74" t="s">
        <v>84</v>
      </c>
      <c r="I6" s="74" t="s">
        <v>84</v>
      </c>
      <c r="J6" s="74" t="s">
        <v>84</v>
      </c>
      <c r="R6" s="18"/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72" t="s">
        <v>86</v>
      </c>
      <c r="F7" s="14" t="s">
        <v>12</v>
      </c>
      <c r="G7" s="74">
        <f>'January 1 2015'!G7*1.022</f>
        <v>59081</v>
      </c>
      <c r="H7" s="74">
        <f>'January 1 2015'!H7*1.022</f>
        <v>62190</v>
      </c>
      <c r="I7" s="74">
        <f>'January 1 2015'!I7*1.022</f>
        <v>64056</v>
      </c>
      <c r="J7" s="74">
        <f>'January 1 2015'!J7*1.022</f>
        <v>65300</v>
      </c>
      <c r="R7" s="18"/>
      <c r="S7" s="18"/>
      <c r="T7" s="18"/>
      <c r="U7" s="18"/>
    </row>
    <row r="8" spans="1:21">
      <c r="A8" s="14" t="s">
        <v>6</v>
      </c>
      <c r="B8" s="14">
        <v>1</v>
      </c>
      <c r="C8" s="14" t="s">
        <v>32</v>
      </c>
      <c r="D8" s="14" t="s">
        <v>41</v>
      </c>
      <c r="E8" s="34" t="s">
        <v>108</v>
      </c>
      <c r="F8" s="14" t="s">
        <v>12</v>
      </c>
      <c r="G8" s="74">
        <f>'January 1 2015'!G8*1.022</f>
        <v>59081</v>
      </c>
      <c r="H8" s="74">
        <f>'January 1 2015'!H8*1.022</f>
        <v>62190</v>
      </c>
      <c r="I8" s="74">
        <f>'January 1 2015'!I8*1.022</f>
        <v>64056</v>
      </c>
      <c r="J8" s="74">
        <f>'January 1 2015'!J8*1.022</f>
        <v>65300</v>
      </c>
      <c r="R8" s="18"/>
      <c r="S8" s="18"/>
      <c r="T8" s="18"/>
      <c r="U8" s="18"/>
    </row>
    <row r="9" spans="1:21">
      <c r="A9" s="14"/>
      <c r="B9" s="14"/>
      <c r="C9" s="14"/>
      <c r="D9" s="14"/>
      <c r="E9" s="15"/>
      <c r="F9" s="14"/>
    </row>
    <row r="10" spans="1:21" ht="13">
      <c r="A10" s="32" t="s">
        <v>18</v>
      </c>
      <c r="B10" s="14"/>
      <c r="C10" s="14"/>
      <c r="D10" s="14"/>
      <c r="E10" s="15"/>
      <c r="F10" s="14"/>
    </row>
    <row r="11" spans="1:21" ht="39">
      <c r="A11" s="1" t="s">
        <v>0</v>
      </c>
      <c r="B11" s="1" t="s">
        <v>8</v>
      </c>
      <c r="C11" s="1" t="s">
        <v>1</v>
      </c>
      <c r="D11" s="1" t="s">
        <v>45</v>
      </c>
      <c r="E11" s="1" t="s">
        <v>9</v>
      </c>
      <c r="F11" s="2" t="s">
        <v>10</v>
      </c>
      <c r="G11" s="11" t="s">
        <v>2</v>
      </c>
      <c r="H11" s="11" t="s">
        <v>3</v>
      </c>
      <c r="I11" s="11" t="s">
        <v>4</v>
      </c>
      <c r="J11" s="11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72" t="s">
        <v>85</v>
      </c>
      <c r="F12" s="14" t="s">
        <v>12</v>
      </c>
      <c r="G12" s="74">
        <f>'January 1 2015'!G12*1.022</f>
        <v>83386</v>
      </c>
      <c r="H12" s="74">
        <f>'January 1 2015'!H12*1.022</f>
        <v>87775</v>
      </c>
      <c r="I12" s="74">
        <f>'January 1 2015'!I12*1.022</f>
        <v>90408</v>
      </c>
      <c r="J12" s="74">
        <f>'January 1 2015'!J12*1.022</f>
        <v>92164</v>
      </c>
      <c r="L12" s="16"/>
      <c r="R12" s="18"/>
      <c r="S12" s="18"/>
      <c r="T12" s="18"/>
      <c r="U12" s="18"/>
    </row>
    <row r="13" spans="1:21" ht="15.5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4" t="s">
        <v>12</v>
      </c>
      <c r="G13" s="74">
        <f>'January 1 2015'!G13*1.022</f>
        <v>73201</v>
      </c>
      <c r="H13" s="74">
        <f>'January 1 2015'!H13*1.022</f>
        <v>77054</v>
      </c>
      <c r="I13" s="74">
        <f>'January 1 2015'!I13*1.022</f>
        <v>79365</v>
      </c>
      <c r="J13" s="74">
        <f>'January 1 2015'!J13*1.022</f>
        <v>80907</v>
      </c>
      <c r="L13" s="84"/>
      <c r="M13" s="75"/>
      <c r="N13" s="75"/>
      <c r="O13" s="75"/>
      <c r="P13" s="77"/>
      <c r="Q13" s="76">
        <v>56399</v>
      </c>
      <c r="R13" s="77"/>
      <c r="S13" s="76"/>
      <c r="T13" s="18"/>
      <c r="U13" s="18"/>
    </row>
    <row r="14" spans="1:21" ht="15.5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4" t="s">
        <v>12</v>
      </c>
      <c r="G14" s="74">
        <f>'January 1 2015'!G14*1.022</f>
        <v>73201</v>
      </c>
      <c r="H14" s="74">
        <f>'January 1 2015'!H14*1.022</f>
        <v>77054</v>
      </c>
      <c r="I14" s="74">
        <f>'January 1 2015'!I14*1.022</f>
        <v>79365</v>
      </c>
      <c r="J14" s="74">
        <f>'January 1 2015'!J14*1.022</f>
        <v>80907</v>
      </c>
      <c r="L14" s="84"/>
      <c r="M14" s="75"/>
      <c r="N14" s="75"/>
      <c r="O14" s="75"/>
      <c r="P14" s="77"/>
      <c r="Q14" s="76">
        <v>59367</v>
      </c>
      <c r="R14" s="77"/>
      <c r="S14" s="76"/>
      <c r="T14" s="18"/>
      <c r="U14" s="18"/>
    </row>
    <row r="15" spans="1:21" ht="15.5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4" t="s">
        <v>12</v>
      </c>
      <c r="G15" s="74">
        <f>'January 1 2015'!G15*1.022</f>
        <v>59081</v>
      </c>
      <c r="H15" s="74">
        <f>'January 1 2015'!H15*1.022</f>
        <v>62190</v>
      </c>
      <c r="I15" s="74">
        <f>'January 1 2015'!I15*1.022</f>
        <v>64056</v>
      </c>
      <c r="J15" s="74">
        <f>'January 1 2015'!J15*1.022</f>
        <v>65300</v>
      </c>
      <c r="L15" s="84"/>
      <c r="M15" s="75"/>
      <c r="N15" s="75"/>
      <c r="O15" s="75"/>
      <c r="P15" s="77"/>
      <c r="Q15" s="76">
        <v>61148</v>
      </c>
      <c r="R15" s="77"/>
      <c r="S15" s="76"/>
      <c r="T15" s="18"/>
      <c r="U15" s="18"/>
    </row>
    <row r="16" spans="1:21" ht="15.5">
      <c r="A16" s="14" t="s">
        <v>6</v>
      </c>
      <c r="B16" s="14">
        <v>1</v>
      </c>
      <c r="C16" s="14" t="s">
        <v>46</v>
      </c>
      <c r="D16" s="14">
        <v>20</v>
      </c>
      <c r="E16" s="15" t="s">
        <v>47</v>
      </c>
      <c r="F16" s="62" t="s">
        <v>12</v>
      </c>
      <c r="G16" s="85">
        <f>'January 1 2015'!G16*1.022</f>
        <v>49453</v>
      </c>
      <c r="H16" s="74">
        <f>'January 1 2015'!H16*1.022</f>
        <v>52055</v>
      </c>
      <c r="I16" s="74">
        <f>'January 1 2015'!I16*1.022</f>
        <v>53617</v>
      </c>
      <c r="J16" s="74">
        <f>'January 1 2015'!J16*1.022</f>
        <v>54658</v>
      </c>
      <c r="K16" s="86" t="s">
        <v>0</v>
      </c>
      <c r="L16" s="78"/>
      <c r="M16" s="75"/>
      <c r="N16" s="75"/>
      <c r="O16" s="75"/>
      <c r="P16" s="77"/>
      <c r="Q16" s="76">
        <v>69878</v>
      </c>
      <c r="R16" s="77"/>
      <c r="S16" s="76"/>
    </row>
    <row r="17" spans="1:19" ht="15.5">
      <c r="A17" s="73" t="s">
        <v>48</v>
      </c>
      <c r="B17" s="14">
        <v>2</v>
      </c>
      <c r="C17" s="73" t="s">
        <v>83</v>
      </c>
      <c r="D17" s="14">
        <v>20</v>
      </c>
      <c r="E17" s="72" t="s">
        <v>82</v>
      </c>
      <c r="F17" s="62" t="s">
        <v>57</v>
      </c>
      <c r="G17" s="85">
        <f>'January 1 2015'!G17*1.022</f>
        <v>49453</v>
      </c>
      <c r="H17" s="74">
        <f>'January 1 2015'!H17*1.022</f>
        <v>52055</v>
      </c>
      <c r="I17" s="74">
        <f>'January 1 2015'!I17*1.022</f>
        <v>53617</v>
      </c>
      <c r="J17" s="74">
        <f>'January 1 2015'!J17*1.022</f>
        <v>54658</v>
      </c>
      <c r="L17" s="78"/>
      <c r="M17" s="75"/>
      <c r="N17" s="75"/>
      <c r="O17" s="75"/>
      <c r="P17" s="77"/>
      <c r="Q17" s="76">
        <v>73556</v>
      </c>
      <c r="R17" s="77"/>
      <c r="S17" s="76"/>
    </row>
    <row r="18" spans="1:19" ht="15.5">
      <c r="A18" s="73"/>
      <c r="B18" s="14"/>
      <c r="C18" s="14"/>
      <c r="D18" s="14"/>
      <c r="E18" s="72"/>
      <c r="F18" s="62"/>
      <c r="G18" s="16"/>
      <c r="H18" s="16"/>
      <c r="I18" s="16"/>
      <c r="J18" s="16"/>
      <c r="L18" s="78"/>
      <c r="M18" s="75"/>
      <c r="N18" s="75"/>
      <c r="O18" s="75"/>
      <c r="P18" s="77"/>
      <c r="Q18" s="76">
        <v>75763</v>
      </c>
      <c r="R18" s="77"/>
      <c r="S18" s="76"/>
    </row>
    <row r="19" spans="1:19" ht="15.5">
      <c r="A19" s="32" t="s">
        <v>23</v>
      </c>
      <c r="B19" s="1"/>
      <c r="C19" s="1"/>
      <c r="D19" s="1"/>
      <c r="E19" s="1"/>
      <c r="F19" s="1"/>
      <c r="L19" s="78"/>
      <c r="M19" s="75"/>
      <c r="N19" s="75"/>
      <c r="O19" s="75"/>
      <c r="P19" s="77"/>
      <c r="Q19" s="76">
        <v>77234</v>
      </c>
      <c r="R19" s="77"/>
      <c r="S19" s="76"/>
    </row>
    <row r="20" spans="1:19" ht="13">
      <c r="A20" s="32" t="s">
        <v>24</v>
      </c>
      <c r="B20" s="1"/>
      <c r="C20" s="1"/>
      <c r="D20" s="1"/>
      <c r="E20" s="1"/>
      <c r="F20" s="1"/>
    </row>
    <row r="21" spans="1:19">
      <c r="A21" s="33"/>
      <c r="B21" s="33"/>
      <c r="D21" s="16">
        <f>'January 1 2015'!D21*1.022</f>
        <v>391</v>
      </c>
      <c r="E21" s="34" t="s">
        <v>25</v>
      </c>
      <c r="F21" s="33"/>
      <c r="Q21" s="16">
        <v>357</v>
      </c>
      <c r="R21" s="35"/>
    </row>
    <row r="22" spans="1:19" ht="15.5">
      <c r="A22" s="33"/>
      <c r="B22" s="33"/>
      <c r="D22" s="16">
        <f>'January 1 2015'!D22*1.022</f>
        <v>756</v>
      </c>
      <c r="E22" s="34" t="s">
        <v>26</v>
      </c>
      <c r="F22" s="33"/>
      <c r="K22" s="78"/>
      <c r="L22" s="75"/>
      <c r="M22" s="75"/>
      <c r="N22" s="75"/>
      <c r="O22" s="77"/>
      <c r="P22" s="76"/>
      <c r="Q22" s="16"/>
      <c r="R22" s="35"/>
    </row>
    <row r="23" spans="1:19" ht="15.5">
      <c r="A23" s="33"/>
      <c r="B23" s="33"/>
      <c r="D23" s="16">
        <f>'January 1 2015'!D23*1.022</f>
        <v>914</v>
      </c>
      <c r="E23" s="34" t="s">
        <v>27</v>
      </c>
      <c r="F23" s="33"/>
      <c r="K23" s="78"/>
      <c r="L23" s="75"/>
      <c r="M23" s="75"/>
      <c r="N23" s="75"/>
      <c r="O23" s="77"/>
      <c r="P23" s="76"/>
      <c r="Q23" s="16"/>
      <c r="R23" s="35"/>
    </row>
    <row r="24" spans="1:19" ht="15.5">
      <c r="A24" s="33"/>
      <c r="B24" s="33"/>
      <c r="D24" s="16">
        <f>'January 1 2015'!D24*1.022</f>
        <v>1197</v>
      </c>
      <c r="E24" s="34" t="s">
        <v>28</v>
      </c>
      <c r="F24" s="33"/>
      <c r="K24" s="78"/>
      <c r="L24" s="75"/>
      <c r="M24" s="75"/>
      <c r="N24" s="75"/>
      <c r="O24" s="77"/>
      <c r="P24" s="76"/>
      <c r="Q24" s="16"/>
      <c r="R24" s="35"/>
    </row>
    <row r="25" spans="1:19" ht="15.5">
      <c r="A25" s="33"/>
      <c r="B25" s="33"/>
      <c r="C25" s="33"/>
      <c r="D25" s="33"/>
      <c r="E25" s="33"/>
      <c r="F25" s="33"/>
      <c r="K25" s="78"/>
      <c r="L25" s="75"/>
      <c r="M25" s="75"/>
      <c r="N25" s="75"/>
      <c r="O25" s="77"/>
      <c r="P25" s="76"/>
      <c r="Q25" s="33"/>
    </row>
    <row r="26" spans="1:19" ht="15.5">
      <c r="A26" s="32"/>
      <c r="B26" s="1"/>
      <c r="C26" s="1"/>
      <c r="D26" s="1"/>
      <c r="E26" s="1"/>
      <c r="F26" s="1"/>
      <c r="K26" s="78"/>
      <c r="L26" s="75"/>
      <c r="M26" s="75"/>
      <c r="N26" s="75"/>
      <c r="O26" s="77"/>
      <c r="P26" s="76"/>
      <c r="Q26" s="1"/>
    </row>
    <row r="27" spans="1:19" ht="15.5">
      <c r="A27" s="32"/>
      <c r="B27" s="1"/>
      <c r="C27" s="1"/>
      <c r="D27" s="1"/>
      <c r="E27" s="1"/>
      <c r="F27" s="1"/>
      <c r="K27" s="78"/>
      <c r="L27" s="75"/>
      <c r="M27" s="75"/>
      <c r="N27" s="75"/>
      <c r="O27" s="77"/>
      <c r="P27" s="76"/>
      <c r="Q27" s="1"/>
    </row>
    <row r="28" spans="1:19" ht="15.5">
      <c r="A28" s="33"/>
      <c r="B28" s="33"/>
      <c r="D28" s="16"/>
      <c r="E28" s="34"/>
      <c r="F28" s="33"/>
      <c r="K28" s="78"/>
      <c r="L28" s="75"/>
      <c r="M28" s="75"/>
      <c r="N28" s="75"/>
      <c r="O28" s="77"/>
      <c r="P28" s="76"/>
      <c r="Q28" s="36"/>
      <c r="R28" s="35"/>
    </row>
    <row r="29" spans="1:19" ht="15.5">
      <c r="A29" s="33"/>
      <c r="B29" s="33"/>
      <c r="D29" s="16"/>
      <c r="E29" s="1"/>
      <c r="F29" s="2"/>
      <c r="G29" s="11"/>
      <c r="H29" s="11"/>
      <c r="I29" s="11"/>
      <c r="J29" s="11"/>
      <c r="K29" s="78"/>
      <c r="L29" s="75"/>
      <c r="M29" s="75"/>
      <c r="N29" s="75"/>
      <c r="O29" s="77"/>
      <c r="P29" s="76"/>
      <c r="Q29" s="36"/>
      <c r="R29" s="35"/>
    </row>
    <row r="30" spans="1:19">
      <c r="A30" s="33"/>
      <c r="B30" s="33"/>
      <c r="D30" s="16"/>
      <c r="E30" s="72"/>
      <c r="F30" s="14"/>
      <c r="G30" s="74"/>
      <c r="H30" s="74"/>
      <c r="I30" s="74"/>
      <c r="J30" s="74"/>
      <c r="Q30" s="36"/>
      <c r="R30" s="35"/>
    </row>
    <row r="31" spans="1:19">
      <c r="A31" s="33"/>
      <c r="B31" s="33"/>
      <c r="D31" s="16"/>
      <c r="E31" s="34"/>
      <c r="F31" s="33"/>
      <c r="G31" s="74"/>
      <c r="H31" s="74"/>
      <c r="I31" s="74"/>
      <c r="J31" s="74"/>
      <c r="Q31" s="36"/>
      <c r="R31" s="35"/>
    </row>
    <row r="32" spans="1:19">
      <c r="A32" s="33"/>
      <c r="B32" s="33"/>
      <c r="C32" s="33"/>
      <c r="D32" s="33"/>
      <c r="E32" s="72"/>
      <c r="F32" s="14"/>
      <c r="G32" s="74"/>
      <c r="H32" s="74"/>
      <c r="I32" s="74"/>
      <c r="J32" s="74"/>
    </row>
    <row r="33" spans="1:10">
      <c r="A33" s="34"/>
      <c r="B33" s="37"/>
      <c r="C33" s="48"/>
      <c r="D33" s="33"/>
      <c r="E33" s="34"/>
      <c r="F33" s="38"/>
      <c r="G33" s="74"/>
      <c r="H33" s="74"/>
      <c r="I33" s="74"/>
      <c r="J33" s="74"/>
    </row>
    <row r="34" spans="1:10">
      <c r="A34" s="37"/>
      <c r="B34" s="34"/>
      <c r="C34" s="33"/>
      <c r="D34" s="48"/>
      <c r="E34" s="34"/>
      <c r="F34" s="38"/>
      <c r="G34" s="74"/>
      <c r="H34" s="74"/>
      <c r="I34" s="74"/>
      <c r="J34" s="74"/>
    </row>
    <row r="35" spans="1:10">
      <c r="A35" s="37"/>
      <c r="B35" s="37"/>
      <c r="C35" s="34"/>
      <c r="D35" s="34"/>
      <c r="E35" s="34"/>
      <c r="F35" s="39"/>
      <c r="G35" s="74"/>
      <c r="H35" s="74"/>
      <c r="I35" s="74"/>
      <c r="J35" s="74"/>
    </row>
    <row r="36" spans="1:10">
      <c r="A36" s="34"/>
      <c r="B36" s="37"/>
      <c r="C36" s="34"/>
      <c r="D36" s="34"/>
      <c r="E36" s="37"/>
      <c r="F36" s="39"/>
    </row>
    <row r="37" spans="1:10">
      <c r="A37" s="37"/>
      <c r="B37" s="34"/>
      <c r="C37" s="33"/>
      <c r="D37" s="33"/>
      <c r="E37" s="37"/>
      <c r="F37" s="38"/>
    </row>
  </sheetData>
  <pageMargins left="0.25" right="0.25" top="1" bottom="1" header="0.5" footer="0.5"/>
  <pageSetup orientation="portrait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S37"/>
  <sheetViews>
    <sheetView workbookViewId="0">
      <selection activeCell="F12" sqref="F12:L12"/>
    </sheetView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12" width="11" style="73" customWidth="1"/>
    <col min="13" max="13" width="9.26953125" style="3"/>
    <col min="14" max="14" width="18.7265625" style="3" customWidth="1"/>
    <col min="15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14" ht="13">
      <c r="A1" s="1" t="s">
        <v>120</v>
      </c>
      <c r="B1" s="1"/>
      <c r="C1" s="1"/>
      <c r="D1" s="1"/>
      <c r="E1" s="1"/>
      <c r="F1" s="2"/>
    </row>
    <row r="2" spans="1:14" ht="13">
      <c r="A2" s="1" t="s">
        <v>31</v>
      </c>
      <c r="B2" s="1"/>
      <c r="C2" s="1" t="s">
        <v>81</v>
      </c>
      <c r="D2" s="1"/>
      <c r="E2" s="1"/>
      <c r="F2" s="2"/>
    </row>
    <row r="3" spans="1:14" ht="13">
      <c r="A3" s="1" t="s">
        <v>7</v>
      </c>
      <c r="B3" s="1"/>
      <c r="C3" s="1"/>
      <c r="D3" s="1"/>
      <c r="E3" s="1"/>
      <c r="F3" s="2"/>
    </row>
    <row r="4" spans="1:14" ht="13">
      <c r="A4" s="1" t="s">
        <v>0</v>
      </c>
      <c r="B4" s="1" t="s">
        <v>8</v>
      </c>
      <c r="C4" s="1" t="s">
        <v>1</v>
      </c>
      <c r="D4" s="1" t="s">
        <v>45</v>
      </c>
      <c r="E4" s="1" t="s">
        <v>9</v>
      </c>
      <c r="F4" s="2" t="s">
        <v>111</v>
      </c>
      <c r="G4" s="2" t="s">
        <v>112</v>
      </c>
      <c r="H4" s="2" t="s">
        <v>113</v>
      </c>
      <c r="I4" s="2" t="s">
        <v>114</v>
      </c>
      <c r="J4" s="2" t="s">
        <v>115</v>
      </c>
      <c r="K4" s="2" t="s">
        <v>116</v>
      </c>
      <c r="L4" s="2" t="s">
        <v>117</v>
      </c>
    </row>
    <row r="5" spans="1:14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8">
        <v>64404.140475024527</v>
      </c>
      <c r="G5" s="18">
        <v>65692.223284525011</v>
      </c>
      <c r="H5" s="18" t="s">
        <v>118</v>
      </c>
      <c r="I5" s="18" t="s">
        <v>118</v>
      </c>
      <c r="J5" s="18" t="s">
        <v>118</v>
      </c>
      <c r="K5" s="18" t="s">
        <v>118</v>
      </c>
      <c r="L5" s="18" t="s">
        <v>118</v>
      </c>
      <c r="M5" s="18"/>
      <c r="N5" s="18"/>
    </row>
    <row r="6" spans="1:14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8">
        <v>99183.514716326623</v>
      </c>
      <c r="G6" s="18">
        <v>101167.18501065316</v>
      </c>
      <c r="H6" s="18" t="s">
        <v>118</v>
      </c>
      <c r="I6" s="18" t="s">
        <v>118</v>
      </c>
      <c r="J6" s="18" t="s">
        <v>118</v>
      </c>
      <c r="K6" s="18" t="s">
        <v>118</v>
      </c>
      <c r="L6" s="18" t="s">
        <v>118</v>
      </c>
      <c r="M6" s="18"/>
      <c r="N6" s="18"/>
    </row>
    <row r="7" spans="1:14">
      <c r="A7" s="14" t="s">
        <v>6</v>
      </c>
      <c r="B7" s="14">
        <v>1</v>
      </c>
      <c r="C7" s="14" t="s">
        <v>32</v>
      </c>
      <c r="D7" s="14" t="s">
        <v>41</v>
      </c>
      <c r="E7" s="72" t="s">
        <v>86</v>
      </c>
      <c r="F7" s="18">
        <v>59825.272113404186</v>
      </c>
      <c r="G7" s="18">
        <v>61021.77755567227</v>
      </c>
      <c r="H7" s="18">
        <v>62242.213106785712</v>
      </c>
      <c r="I7" s="18">
        <v>63487.057368921429</v>
      </c>
      <c r="J7" s="18">
        <v>64756.798516299852</v>
      </c>
      <c r="K7" s="18">
        <v>66051.934486625862</v>
      </c>
      <c r="L7" s="18">
        <v>67372.97317635837</v>
      </c>
      <c r="M7" s="18"/>
      <c r="N7" s="18"/>
    </row>
    <row r="8" spans="1:14">
      <c r="A8" s="14" t="s">
        <v>6</v>
      </c>
      <c r="B8" s="14">
        <v>1</v>
      </c>
      <c r="C8" s="14" t="s">
        <v>32</v>
      </c>
      <c r="D8" s="14" t="s">
        <v>41</v>
      </c>
      <c r="E8" s="15" t="s">
        <v>121</v>
      </c>
      <c r="F8" s="18">
        <v>59825.272113404186</v>
      </c>
      <c r="G8" s="18">
        <v>61021.77755567227</v>
      </c>
      <c r="H8" s="18">
        <v>62242.213106785712</v>
      </c>
      <c r="I8" s="18">
        <v>63487.057368921429</v>
      </c>
      <c r="J8" s="18">
        <v>64756.798516299852</v>
      </c>
      <c r="K8" s="18">
        <v>66051.934486625862</v>
      </c>
      <c r="L8" s="18">
        <v>67372.97317635837</v>
      </c>
      <c r="M8" s="18"/>
      <c r="N8" s="18"/>
    </row>
    <row r="9" spans="1:14">
      <c r="A9" s="14"/>
      <c r="B9" s="14"/>
      <c r="C9" s="14"/>
      <c r="D9" s="14"/>
      <c r="E9" s="15"/>
    </row>
    <row r="10" spans="1:14" ht="13">
      <c r="A10" s="32" t="s">
        <v>18</v>
      </c>
      <c r="B10" s="14"/>
      <c r="C10" s="14"/>
      <c r="D10" s="14"/>
      <c r="E10" s="15"/>
    </row>
    <row r="11" spans="1:14" ht="13">
      <c r="A11" s="1" t="s">
        <v>0</v>
      </c>
      <c r="B11" s="1" t="s">
        <v>8</v>
      </c>
      <c r="C11" s="1" t="s">
        <v>1</v>
      </c>
      <c r="D11" s="1" t="s">
        <v>45</v>
      </c>
      <c r="E11" s="1" t="s">
        <v>9</v>
      </c>
      <c r="F11" s="2" t="s">
        <v>111</v>
      </c>
      <c r="G11" s="2" t="s">
        <v>112</v>
      </c>
      <c r="H11" s="2" t="s">
        <v>113</v>
      </c>
      <c r="I11" s="2" t="s">
        <v>114</v>
      </c>
      <c r="J11" s="2" t="s">
        <v>115</v>
      </c>
      <c r="K11" s="2" t="s">
        <v>116</v>
      </c>
      <c r="L11" s="2" t="s">
        <v>117</v>
      </c>
    </row>
    <row r="12" spans="1:14">
      <c r="A12" s="14" t="s">
        <v>6</v>
      </c>
      <c r="B12" s="14">
        <v>1</v>
      </c>
      <c r="C12" s="14" t="s">
        <v>34</v>
      </c>
      <c r="D12" s="14" t="s">
        <v>39</v>
      </c>
      <c r="E12" s="72" t="s">
        <v>85</v>
      </c>
      <c r="F12" s="18">
        <v>84399.959593100328</v>
      </c>
      <c r="G12" s="18">
        <v>86087.958784962335</v>
      </c>
      <c r="H12" s="18">
        <v>87809.717960661583</v>
      </c>
      <c r="I12" s="18">
        <v>89565.912319874813</v>
      </c>
      <c r="J12" s="18">
        <v>91357.230566272308</v>
      </c>
      <c r="K12" s="18">
        <v>93184.375177597758</v>
      </c>
      <c r="L12" s="18">
        <v>95048.06268114972</v>
      </c>
      <c r="M12" s="18"/>
      <c r="N12" s="18"/>
    </row>
    <row r="13" spans="1:14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8">
        <v>74102.017018847095</v>
      </c>
      <c r="G13" s="18">
        <v>75584.057359224054</v>
      </c>
      <c r="H13" s="18">
        <v>77095.738506408525</v>
      </c>
      <c r="I13" s="18">
        <v>78637.653276536701</v>
      </c>
      <c r="J13" s="18">
        <v>80210.40634206745</v>
      </c>
      <c r="K13" s="18">
        <v>81814.614468908796</v>
      </c>
      <c r="L13" s="18">
        <v>83450.906758286961</v>
      </c>
      <c r="M13" s="18"/>
      <c r="N13" s="18"/>
    </row>
    <row r="14" spans="1:14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8">
        <v>74102.017018847095</v>
      </c>
      <c r="G14" s="18">
        <v>75584.057359224054</v>
      </c>
      <c r="H14" s="18">
        <v>77095.738506408525</v>
      </c>
      <c r="I14" s="18">
        <v>78637.653276536701</v>
      </c>
      <c r="J14" s="18">
        <v>80210.40634206745</v>
      </c>
      <c r="K14" s="18">
        <v>81814.614468908796</v>
      </c>
      <c r="L14" s="18">
        <v>83450.906758286961</v>
      </c>
      <c r="M14" s="18"/>
      <c r="N14" s="18"/>
    </row>
    <row r="15" spans="1:14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8">
        <v>59825.272113404186</v>
      </c>
      <c r="G15" s="18">
        <v>61021.77755567227</v>
      </c>
      <c r="H15" s="18">
        <v>62242.213106785712</v>
      </c>
      <c r="I15" s="18">
        <v>63487.057368921429</v>
      </c>
      <c r="J15" s="18">
        <v>64756.798516299852</v>
      </c>
      <c r="K15" s="18">
        <v>66051.934486625862</v>
      </c>
      <c r="L15" s="18">
        <v>67372.97317635837</v>
      </c>
      <c r="M15" s="18"/>
      <c r="N15" s="18"/>
    </row>
    <row r="16" spans="1:14">
      <c r="A16" s="14" t="s">
        <v>6</v>
      </c>
      <c r="B16" s="14">
        <v>1</v>
      </c>
      <c r="C16" s="14" t="s">
        <v>46</v>
      </c>
      <c r="D16" s="14">
        <v>20</v>
      </c>
      <c r="E16" s="15" t="s">
        <v>47</v>
      </c>
      <c r="F16" s="18">
        <v>50090.206525546069</v>
      </c>
      <c r="G16" s="18">
        <v>51092.010656056991</v>
      </c>
      <c r="H16" s="18">
        <v>52113.850869178132</v>
      </c>
      <c r="I16" s="18">
        <v>53156.127886561691</v>
      </c>
      <c r="J16" s="18">
        <v>54219.250444292928</v>
      </c>
      <c r="K16" s="18">
        <v>55303.635453178795</v>
      </c>
      <c r="L16" s="18">
        <v>56409.708162242365</v>
      </c>
    </row>
    <row r="17" spans="1:19">
      <c r="A17" s="14" t="s">
        <v>6</v>
      </c>
      <c r="B17" s="14">
        <v>1</v>
      </c>
      <c r="C17" s="73" t="s">
        <v>83</v>
      </c>
      <c r="D17" s="14">
        <v>20</v>
      </c>
      <c r="E17" s="72" t="s">
        <v>82</v>
      </c>
      <c r="F17" s="18">
        <v>50090.206525546069</v>
      </c>
      <c r="G17" s="18">
        <v>51092.010656056991</v>
      </c>
      <c r="H17" s="18">
        <v>52113.850869178132</v>
      </c>
      <c r="I17" s="18">
        <v>53156.127886561691</v>
      </c>
      <c r="J17" s="18">
        <v>54219.250444292928</v>
      </c>
      <c r="K17" s="18">
        <v>55303.635453178795</v>
      </c>
      <c r="L17" s="18">
        <v>56409.708162242365</v>
      </c>
    </row>
    <row r="18" spans="1:19" ht="15.5">
      <c r="A18" s="73"/>
      <c r="B18" s="14"/>
      <c r="C18" s="14"/>
      <c r="D18" s="14"/>
      <c r="E18" s="72"/>
      <c r="F18" s="87"/>
      <c r="G18" s="74"/>
      <c r="H18" s="74"/>
      <c r="I18" s="74"/>
      <c r="J18" s="74"/>
      <c r="L18" s="88"/>
      <c r="M18" s="75"/>
      <c r="N18" s="75"/>
      <c r="O18" s="75"/>
      <c r="P18" s="77"/>
      <c r="Q18" s="76">
        <v>75763</v>
      </c>
      <c r="R18" s="77"/>
      <c r="S18" s="76"/>
    </row>
    <row r="19" spans="1:19" ht="15.5">
      <c r="A19" s="32" t="s">
        <v>23</v>
      </c>
      <c r="B19" s="1"/>
      <c r="C19" s="1"/>
      <c r="D19" s="1"/>
      <c r="E19" s="1"/>
      <c r="F19" s="2"/>
      <c r="L19" s="88"/>
      <c r="M19" s="75"/>
      <c r="N19" s="75"/>
      <c r="O19" s="75"/>
      <c r="P19" s="77"/>
      <c r="Q19" s="76">
        <v>77234</v>
      </c>
      <c r="R19" s="77"/>
      <c r="S19" s="76"/>
    </row>
    <row r="20" spans="1:19" ht="13">
      <c r="A20" s="32" t="s">
        <v>24</v>
      </c>
      <c r="B20" s="1"/>
      <c r="C20" s="1"/>
      <c r="D20" s="1"/>
      <c r="E20" s="1"/>
      <c r="F20" s="2"/>
    </row>
    <row r="21" spans="1:19">
      <c r="A21" s="33"/>
      <c r="B21" s="33"/>
      <c r="D21" s="90">
        <f>'Feb 1 2015'!D21*1.01</f>
        <v>395</v>
      </c>
      <c r="E21" s="34" t="s">
        <v>25</v>
      </c>
      <c r="F21" s="37"/>
      <c r="Q21" s="16">
        <v>357.38683860000003</v>
      </c>
      <c r="R21" s="35"/>
    </row>
    <row r="22" spans="1:19" ht="15.5">
      <c r="A22" s="33"/>
      <c r="B22" s="33"/>
      <c r="D22" s="90">
        <f>'Feb 1 2015'!D22*1.01</f>
        <v>764</v>
      </c>
      <c r="E22" s="34" t="s">
        <v>26</v>
      </c>
      <c r="F22" s="37"/>
      <c r="K22" s="88"/>
      <c r="L22" s="89"/>
      <c r="M22" s="75"/>
      <c r="N22" s="75"/>
      <c r="O22" s="77"/>
      <c r="P22" s="76"/>
      <c r="Q22" s="16"/>
      <c r="R22" s="35"/>
    </row>
    <row r="23" spans="1:19" ht="15.5">
      <c r="A23" s="33"/>
      <c r="B23" s="33"/>
      <c r="D23" s="90">
        <f>'Feb 1 2015'!D23*1.01</f>
        <v>923</v>
      </c>
      <c r="E23" s="34" t="s">
        <v>27</v>
      </c>
      <c r="F23" s="37"/>
      <c r="K23" s="88"/>
      <c r="L23" s="89"/>
      <c r="M23" s="75"/>
      <c r="N23" s="75"/>
      <c r="O23" s="77"/>
      <c r="P23" s="76"/>
      <c r="Q23" s="16"/>
      <c r="R23" s="35"/>
    </row>
    <row r="24" spans="1:19" ht="15.5">
      <c r="A24" s="33"/>
      <c r="B24" s="33"/>
      <c r="D24" s="90">
        <f>'Feb 1 2015'!D24*1.01</f>
        <v>1209</v>
      </c>
      <c r="E24" s="34" t="s">
        <v>28</v>
      </c>
      <c r="F24" s="37"/>
      <c r="K24" s="88"/>
      <c r="L24" s="89"/>
      <c r="M24" s="75"/>
      <c r="N24" s="75"/>
      <c r="O24" s="77"/>
      <c r="P24" s="76"/>
      <c r="Q24" s="16"/>
      <c r="R24" s="35"/>
    </row>
    <row r="25" spans="1:19" ht="15.5">
      <c r="A25" s="33"/>
      <c r="B25" s="33"/>
      <c r="C25" s="33"/>
      <c r="D25" s="33"/>
      <c r="E25" s="33"/>
      <c r="F25" s="37"/>
      <c r="K25" s="88"/>
      <c r="L25" s="89"/>
      <c r="M25" s="75"/>
      <c r="N25" s="75"/>
      <c r="O25" s="77"/>
      <c r="P25" s="76"/>
      <c r="Q25" s="33"/>
    </row>
    <row r="26" spans="1:19" ht="15.5">
      <c r="A26" s="32"/>
      <c r="B26" s="1"/>
      <c r="C26" s="1"/>
      <c r="D26" s="1"/>
      <c r="E26" s="1"/>
      <c r="F26" s="2"/>
      <c r="K26" s="88"/>
      <c r="L26" s="89"/>
      <c r="M26" s="75"/>
      <c r="N26" s="75"/>
      <c r="O26" s="77"/>
      <c r="P26" s="76"/>
      <c r="Q26" s="1"/>
    </row>
    <row r="27" spans="1:19" ht="15.5">
      <c r="A27" s="32"/>
      <c r="B27" s="1"/>
      <c r="C27" s="1"/>
      <c r="D27" s="1"/>
      <c r="E27" s="1"/>
      <c r="F27" s="2"/>
      <c r="K27" s="88"/>
      <c r="L27" s="89"/>
      <c r="M27" s="75"/>
      <c r="N27" s="75"/>
      <c r="O27" s="77"/>
      <c r="P27" s="76"/>
      <c r="Q27" s="1"/>
    </row>
    <row r="28" spans="1:19" ht="15.5">
      <c r="A28" s="33"/>
      <c r="B28" s="33"/>
      <c r="D28" s="16"/>
      <c r="E28" s="34"/>
      <c r="F28" s="37"/>
      <c r="K28" s="88"/>
      <c r="L28" s="89"/>
      <c r="M28" s="75"/>
      <c r="N28" s="75"/>
      <c r="O28" s="77"/>
      <c r="P28" s="76"/>
      <c r="Q28" s="36"/>
      <c r="R28" s="35"/>
    </row>
    <row r="29" spans="1:19" ht="15.5">
      <c r="A29" s="33"/>
      <c r="B29" s="33"/>
      <c r="D29" s="16"/>
      <c r="E29" s="1"/>
      <c r="F29" s="2"/>
      <c r="G29" s="11"/>
      <c r="H29" s="11"/>
      <c r="I29" s="11"/>
      <c r="J29" s="11"/>
      <c r="K29" s="88"/>
      <c r="L29" s="89"/>
      <c r="M29" s="75"/>
      <c r="N29" s="75"/>
      <c r="O29" s="77"/>
      <c r="P29" s="76"/>
      <c r="Q29" s="36"/>
      <c r="R29" s="35"/>
    </row>
    <row r="30" spans="1:19">
      <c r="A30" s="33"/>
      <c r="B30" s="33"/>
      <c r="D30" s="16"/>
      <c r="E30" s="72"/>
      <c r="F30" s="14"/>
      <c r="G30" s="74"/>
      <c r="H30" s="74"/>
      <c r="I30" s="74"/>
      <c r="J30" s="74"/>
      <c r="Q30" s="36"/>
      <c r="R30" s="35"/>
    </row>
    <row r="31" spans="1:19">
      <c r="A31" s="33"/>
      <c r="B31" s="33"/>
      <c r="D31" s="16"/>
      <c r="E31" s="34"/>
      <c r="F31" s="37"/>
      <c r="G31" s="74"/>
      <c r="H31" s="74"/>
      <c r="I31" s="74"/>
      <c r="J31" s="74"/>
      <c r="Q31" s="36"/>
      <c r="R31" s="35"/>
    </row>
    <row r="32" spans="1:19">
      <c r="A32" s="33"/>
      <c r="B32" s="33"/>
      <c r="C32" s="33"/>
      <c r="D32" s="33"/>
      <c r="E32" s="72"/>
      <c r="F32" s="14"/>
      <c r="G32" s="74"/>
      <c r="H32" s="74"/>
      <c r="I32" s="74"/>
      <c r="J32" s="74"/>
    </row>
    <row r="33" spans="1:10">
      <c r="A33" s="34"/>
      <c r="B33" s="37"/>
      <c r="C33" s="48"/>
      <c r="D33" s="33"/>
      <c r="E33" s="34"/>
      <c r="F33" s="38"/>
      <c r="G33" s="74"/>
      <c r="H33" s="74"/>
      <c r="I33" s="74"/>
      <c r="J33" s="74"/>
    </row>
    <row r="34" spans="1:10">
      <c r="A34" s="37"/>
      <c r="B34" s="34"/>
      <c r="C34" s="33"/>
      <c r="D34" s="48"/>
      <c r="E34" s="34"/>
      <c r="F34" s="38"/>
      <c r="G34" s="74"/>
      <c r="H34" s="74"/>
      <c r="I34" s="74"/>
      <c r="J34" s="74"/>
    </row>
    <row r="35" spans="1:10">
      <c r="A35" s="37"/>
      <c r="B35" s="37"/>
      <c r="C35" s="34"/>
      <c r="D35" s="34"/>
      <c r="E35" s="34"/>
      <c r="F35" s="39"/>
      <c r="G35" s="74"/>
      <c r="H35" s="74"/>
      <c r="I35" s="74"/>
      <c r="J35" s="74"/>
    </row>
    <row r="36" spans="1:10">
      <c r="A36" s="34"/>
      <c r="B36" s="37"/>
      <c r="C36" s="34"/>
      <c r="D36" s="34"/>
      <c r="E36" s="37"/>
      <c r="F36" s="39"/>
    </row>
    <row r="37" spans="1:10">
      <c r="A37" s="37"/>
      <c r="B37" s="34"/>
      <c r="C37" s="33"/>
      <c r="D37" s="33"/>
      <c r="E37" s="37"/>
      <c r="F37" s="38"/>
    </row>
  </sheetData>
  <pageMargins left="0.25" right="0.25" top="1" bottom="1" header="0.5" footer="0.5"/>
  <pageSetup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S37"/>
  <sheetViews>
    <sheetView workbookViewId="0">
      <selection activeCell="F12" sqref="F12:L12"/>
    </sheetView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12" width="11" style="73" customWidth="1"/>
    <col min="13" max="13" width="9.26953125" style="3"/>
    <col min="14" max="14" width="18.7265625" style="3" customWidth="1"/>
    <col min="15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14" ht="13">
      <c r="A1" s="1" t="s">
        <v>119</v>
      </c>
      <c r="B1" s="1"/>
      <c r="C1" s="1"/>
      <c r="D1" s="1"/>
      <c r="E1" s="1"/>
      <c r="F1" s="2"/>
    </row>
    <row r="2" spans="1:14" ht="13">
      <c r="A2" s="1" t="s">
        <v>31</v>
      </c>
      <c r="B2" s="1"/>
      <c r="C2" s="1" t="s">
        <v>81</v>
      </c>
      <c r="D2" s="1"/>
      <c r="E2" s="1"/>
      <c r="F2" s="2"/>
    </row>
    <row r="3" spans="1:14" ht="13">
      <c r="A3" s="1" t="s">
        <v>7</v>
      </c>
      <c r="B3" s="1"/>
      <c r="C3" s="1"/>
      <c r="D3" s="1"/>
      <c r="E3" s="1"/>
      <c r="F3" s="2"/>
    </row>
    <row r="4" spans="1:14" ht="13">
      <c r="A4" s="1" t="s">
        <v>0</v>
      </c>
      <c r="B4" s="1" t="s">
        <v>8</v>
      </c>
      <c r="C4" s="1" t="s">
        <v>1</v>
      </c>
      <c r="D4" s="1" t="s">
        <v>45</v>
      </c>
      <c r="E4" s="1" t="s">
        <v>9</v>
      </c>
      <c r="F4" s="2" t="s">
        <v>111</v>
      </c>
      <c r="G4" s="2" t="s">
        <v>112</v>
      </c>
      <c r="H4" s="2" t="s">
        <v>113</v>
      </c>
      <c r="I4" s="2" t="s">
        <v>114</v>
      </c>
      <c r="J4" s="2" t="s">
        <v>115</v>
      </c>
      <c r="K4" s="2" t="s">
        <v>116</v>
      </c>
      <c r="L4" s="2" t="s">
        <v>117</v>
      </c>
    </row>
    <row r="5" spans="1:14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8">
        <f>'January 1 2017'!F5*1.0225</f>
        <v>65853</v>
      </c>
      <c r="G5" s="18">
        <f>'January 1 2017'!G5*1.0225</f>
        <v>67170</v>
      </c>
      <c r="H5" s="18" t="s">
        <v>118</v>
      </c>
      <c r="I5" s="18" t="s">
        <v>118</v>
      </c>
      <c r="J5" s="18" t="s">
        <v>118</v>
      </c>
      <c r="K5" s="18" t="s">
        <v>118</v>
      </c>
      <c r="L5" s="18" t="s">
        <v>118</v>
      </c>
      <c r="M5" s="18"/>
      <c r="N5" s="18"/>
    </row>
    <row r="6" spans="1:14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8">
        <f>'January 1 2017'!F6*1.0225</f>
        <v>101415</v>
      </c>
      <c r="G6" s="18">
        <f>'January 1 2017'!G6*1.0225</f>
        <v>103443</v>
      </c>
      <c r="H6" s="18" t="s">
        <v>118</v>
      </c>
      <c r="I6" s="18" t="s">
        <v>118</v>
      </c>
      <c r="J6" s="18" t="s">
        <v>118</v>
      </c>
      <c r="K6" s="18" t="s">
        <v>118</v>
      </c>
      <c r="L6" s="18" t="s">
        <v>118</v>
      </c>
      <c r="M6" s="18"/>
      <c r="N6" s="18"/>
    </row>
    <row r="7" spans="1:14">
      <c r="A7" s="14" t="s">
        <v>6</v>
      </c>
      <c r="B7" s="14">
        <v>1</v>
      </c>
      <c r="C7" s="14" t="s">
        <v>32</v>
      </c>
      <c r="D7" s="14" t="s">
        <v>41</v>
      </c>
      <c r="E7" s="72" t="s">
        <v>86</v>
      </c>
      <c r="F7" s="18">
        <f>'January 1 2017'!F7*1.0225</f>
        <v>61171</v>
      </c>
      <c r="G7" s="18">
        <f>'January 1 2017'!G7*1.0225</f>
        <v>62395</v>
      </c>
      <c r="H7" s="18">
        <f>'January 1 2017'!H7*1.0225</f>
        <v>63643</v>
      </c>
      <c r="I7" s="18">
        <f>'January 1 2017'!I7*1.0225</f>
        <v>64916</v>
      </c>
      <c r="J7" s="18">
        <f>'January 1 2017'!J7*1.0225</f>
        <v>66214</v>
      </c>
      <c r="K7" s="18">
        <f>'January 1 2017'!K7*1.0225</f>
        <v>67538</v>
      </c>
      <c r="L7" s="18">
        <f>'January 1 2017'!L7*1.0225</f>
        <v>68889</v>
      </c>
      <c r="M7" s="18"/>
      <c r="N7" s="18"/>
    </row>
    <row r="8" spans="1:14">
      <c r="A8" s="14" t="s">
        <v>6</v>
      </c>
      <c r="B8" s="14">
        <v>1</v>
      </c>
      <c r="C8" s="14" t="s">
        <v>32</v>
      </c>
      <c r="D8" s="14" t="s">
        <v>41</v>
      </c>
      <c r="E8" s="15" t="s">
        <v>121</v>
      </c>
      <c r="F8" s="18">
        <f>'January 1 2017'!F8*1.0225</f>
        <v>61171</v>
      </c>
      <c r="G8" s="18">
        <f>'January 1 2017'!G8*1.0225</f>
        <v>62395</v>
      </c>
      <c r="H8" s="18">
        <f>'January 1 2017'!H8*1.0225</f>
        <v>63643</v>
      </c>
      <c r="I8" s="18">
        <f>'January 1 2017'!I8*1.0225</f>
        <v>64916</v>
      </c>
      <c r="J8" s="18">
        <f>'January 1 2017'!J8*1.0225</f>
        <v>66214</v>
      </c>
      <c r="K8" s="18">
        <f>'January 1 2017'!K8*1.0225</f>
        <v>67538</v>
      </c>
      <c r="L8" s="18">
        <f>'January 1 2017'!L8*1.0225</f>
        <v>68889</v>
      </c>
      <c r="M8" s="18"/>
      <c r="N8" s="18"/>
    </row>
    <row r="9" spans="1:14">
      <c r="A9" s="14"/>
      <c r="B9" s="14"/>
      <c r="C9" s="14"/>
      <c r="D9" s="14"/>
      <c r="E9" s="15"/>
    </row>
    <row r="10" spans="1:14" ht="13">
      <c r="A10" s="32" t="s">
        <v>18</v>
      </c>
      <c r="B10" s="14"/>
      <c r="C10" s="14"/>
      <c r="D10" s="14"/>
      <c r="E10" s="15"/>
    </row>
    <row r="11" spans="1:14" ht="13">
      <c r="A11" s="1" t="s">
        <v>0</v>
      </c>
      <c r="B11" s="1" t="s">
        <v>8</v>
      </c>
      <c r="C11" s="1" t="s">
        <v>1</v>
      </c>
      <c r="D11" s="1" t="s">
        <v>45</v>
      </c>
      <c r="E11" s="1" t="s">
        <v>9</v>
      </c>
      <c r="F11" s="2" t="s">
        <v>111</v>
      </c>
      <c r="G11" s="2" t="s">
        <v>112</v>
      </c>
      <c r="H11" s="2" t="s">
        <v>113</v>
      </c>
      <c r="I11" s="2" t="s">
        <v>114</v>
      </c>
      <c r="J11" s="2" t="s">
        <v>115</v>
      </c>
      <c r="K11" s="2" t="s">
        <v>116</v>
      </c>
      <c r="L11" s="2" t="s">
        <v>117</v>
      </c>
    </row>
    <row r="12" spans="1:14">
      <c r="A12" s="14" t="s">
        <v>6</v>
      </c>
      <c r="B12" s="14">
        <v>1</v>
      </c>
      <c r="C12" s="14" t="s">
        <v>34</v>
      </c>
      <c r="D12" s="14" t="s">
        <v>39</v>
      </c>
      <c r="E12" s="72" t="s">
        <v>85</v>
      </c>
      <c r="F12" s="18">
        <f>'January 1 2017'!F12*1.0225</f>
        <v>86299</v>
      </c>
      <c r="G12" s="18">
        <f>'January 1 2017'!G12*1.0225</f>
        <v>88025</v>
      </c>
      <c r="H12" s="18">
        <f>'January 1 2017'!H12*1.0225</f>
        <v>89785</v>
      </c>
      <c r="I12" s="18">
        <f>'January 1 2017'!I12*1.0225</f>
        <v>91581</v>
      </c>
      <c r="J12" s="18">
        <f>'January 1 2017'!J12*1.0225</f>
        <v>93413</v>
      </c>
      <c r="K12" s="18">
        <f>'January 1 2017'!K12*1.0225</f>
        <v>95281</v>
      </c>
      <c r="L12" s="18">
        <f>'January 1 2017'!L12*1.0225</f>
        <v>97187</v>
      </c>
      <c r="M12" s="18"/>
      <c r="N12" s="18"/>
    </row>
    <row r="13" spans="1:14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8">
        <f>'January 1 2017'!F13*1.0225</f>
        <v>75769</v>
      </c>
      <c r="G13" s="18">
        <f>'January 1 2017'!G13*1.0225</f>
        <v>77285</v>
      </c>
      <c r="H13" s="18">
        <f>'January 1 2017'!H13*1.0225</f>
        <v>78830</v>
      </c>
      <c r="I13" s="18">
        <f>'January 1 2017'!I13*1.0225</f>
        <v>80407</v>
      </c>
      <c r="J13" s="18">
        <f>'January 1 2017'!J13*1.0225</f>
        <v>82015</v>
      </c>
      <c r="K13" s="18">
        <f>'January 1 2017'!K13*1.0225</f>
        <v>83655</v>
      </c>
      <c r="L13" s="18">
        <f>'January 1 2017'!L13*1.0225</f>
        <v>85329</v>
      </c>
      <c r="M13" s="18"/>
      <c r="N13" s="18"/>
    </row>
    <row r="14" spans="1:14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8">
        <f>'January 1 2017'!F14*1.0225</f>
        <v>75769</v>
      </c>
      <c r="G14" s="18">
        <f>'January 1 2017'!G14*1.0225</f>
        <v>77285</v>
      </c>
      <c r="H14" s="18">
        <f>'January 1 2017'!H14*1.0225</f>
        <v>78830</v>
      </c>
      <c r="I14" s="18">
        <f>'January 1 2017'!I14*1.0225</f>
        <v>80407</v>
      </c>
      <c r="J14" s="18">
        <f>'January 1 2017'!J14*1.0225</f>
        <v>82015</v>
      </c>
      <c r="K14" s="18">
        <f>'January 1 2017'!K14*1.0225</f>
        <v>83655</v>
      </c>
      <c r="L14" s="18">
        <f>'January 1 2017'!L14*1.0225</f>
        <v>85329</v>
      </c>
      <c r="M14" s="18"/>
      <c r="N14" s="18"/>
    </row>
    <row r="15" spans="1:14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8">
        <f>'January 1 2017'!F15*1.0225</f>
        <v>61171</v>
      </c>
      <c r="G15" s="18">
        <f>'January 1 2017'!G15*1.0225</f>
        <v>62395</v>
      </c>
      <c r="H15" s="18">
        <f>'January 1 2017'!H15*1.0225</f>
        <v>63643</v>
      </c>
      <c r="I15" s="18">
        <f>'January 1 2017'!I15*1.0225</f>
        <v>64916</v>
      </c>
      <c r="J15" s="18">
        <f>'January 1 2017'!J15*1.0225</f>
        <v>66214</v>
      </c>
      <c r="K15" s="18">
        <f>'January 1 2017'!K15*1.0225</f>
        <v>67538</v>
      </c>
      <c r="L15" s="18">
        <f>'January 1 2017'!L15*1.0225</f>
        <v>68889</v>
      </c>
      <c r="M15" s="18"/>
      <c r="N15" s="18"/>
    </row>
    <row r="16" spans="1:14">
      <c r="A16" s="14" t="s">
        <v>6</v>
      </c>
      <c r="B16" s="14">
        <v>1</v>
      </c>
      <c r="C16" s="14" t="s">
        <v>46</v>
      </c>
      <c r="D16" s="14">
        <v>20</v>
      </c>
      <c r="E16" s="15" t="s">
        <v>47</v>
      </c>
      <c r="F16" s="18">
        <f>'January 1 2017'!F16*1.0225</f>
        <v>51217</v>
      </c>
      <c r="G16" s="18">
        <f>'January 1 2017'!G16*1.0225</f>
        <v>52242</v>
      </c>
      <c r="H16" s="18">
        <f>'January 1 2017'!H16*1.0225</f>
        <v>53286</v>
      </c>
      <c r="I16" s="18">
        <f>'January 1 2017'!I16*1.0225</f>
        <v>54352</v>
      </c>
      <c r="J16" s="18">
        <f>'January 1 2017'!J16*1.0225</f>
        <v>55439</v>
      </c>
      <c r="K16" s="18">
        <f>'January 1 2017'!K16*1.0225</f>
        <v>56548</v>
      </c>
      <c r="L16" s="18">
        <f>'January 1 2017'!L16*1.0225</f>
        <v>57679</v>
      </c>
    </row>
    <row r="17" spans="1:19">
      <c r="A17" s="14" t="s">
        <v>6</v>
      </c>
      <c r="B17" s="14">
        <v>1</v>
      </c>
      <c r="C17" s="73" t="s">
        <v>83</v>
      </c>
      <c r="D17" s="14">
        <v>20</v>
      </c>
      <c r="E17" s="72" t="s">
        <v>82</v>
      </c>
      <c r="F17" s="18">
        <f>'January 1 2017'!F17*1.0225</f>
        <v>51217</v>
      </c>
      <c r="G17" s="18">
        <f>'January 1 2017'!G17*1.0225</f>
        <v>52242</v>
      </c>
      <c r="H17" s="18">
        <f>'January 1 2017'!H17*1.0225</f>
        <v>53286</v>
      </c>
      <c r="I17" s="18">
        <f>'January 1 2017'!I17*1.0225</f>
        <v>54352</v>
      </c>
      <c r="J17" s="18">
        <f>'January 1 2017'!J17*1.0225</f>
        <v>55439</v>
      </c>
      <c r="K17" s="18">
        <f>'January 1 2017'!K17*1.0225</f>
        <v>56548</v>
      </c>
      <c r="L17" s="18">
        <f>'January 1 2017'!L17*1.0225</f>
        <v>57679</v>
      </c>
    </row>
    <row r="18" spans="1:19" ht="15.5">
      <c r="A18" s="73"/>
      <c r="B18" s="14"/>
      <c r="C18" s="14"/>
      <c r="D18" s="14"/>
      <c r="E18" s="72"/>
      <c r="F18" s="87"/>
      <c r="G18" s="74"/>
      <c r="H18" s="74"/>
      <c r="I18" s="74"/>
      <c r="J18" s="74"/>
      <c r="L18" s="88"/>
      <c r="M18" s="75"/>
      <c r="N18" s="75"/>
      <c r="O18" s="75"/>
      <c r="P18" s="77"/>
      <c r="Q18" s="76">
        <v>75763</v>
      </c>
      <c r="R18" s="77"/>
      <c r="S18" s="76"/>
    </row>
    <row r="19" spans="1:19" ht="15.5">
      <c r="A19" s="32" t="s">
        <v>23</v>
      </c>
      <c r="B19" s="1"/>
      <c r="C19" s="1"/>
      <c r="D19" s="1"/>
      <c r="E19" s="1"/>
      <c r="F19" s="2"/>
      <c r="L19" s="88"/>
      <c r="M19" s="75"/>
      <c r="N19" s="75"/>
      <c r="O19" s="75"/>
      <c r="P19" s="77"/>
      <c r="Q19" s="76">
        <v>77234</v>
      </c>
      <c r="R19" s="77"/>
      <c r="S19" s="76"/>
    </row>
    <row r="20" spans="1:19" ht="13">
      <c r="A20" s="32" t="s">
        <v>24</v>
      </c>
      <c r="B20" s="1"/>
      <c r="C20" s="1"/>
      <c r="D20" s="1"/>
      <c r="E20" s="1"/>
      <c r="F20" s="2"/>
    </row>
    <row r="21" spans="1:19">
      <c r="A21" s="33"/>
      <c r="B21" s="33"/>
      <c r="D21" s="90">
        <f>'January 1 2017'!D21*1.0225</f>
        <v>404</v>
      </c>
      <c r="E21" s="34" t="s">
        <v>25</v>
      </c>
      <c r="F21" s="37"/>
      <c r="Q21" s="16">
        <v>357.38683860000003</v>
      </c>
      <c r="R21" s="35"/>
    </row>
    <row r="22" spans="1:19" ht="15.5">
      <c r="A22" s="33"/>
      <c r="B22" s="33"/>
      <c r="D22" s="90">
        <f>'January 1 2017'!D22*1.0225</f>
        <v>781</v>
      </c>
      <c r="E22" s="34" t="s">
        <v>26</v>
      </c>
      <c r="F22" s="37"/>
      <c r="K22" s="88"/>
      <c r="L22" s="89"/>
      <c r="M22" s="75"/>
      <c r="N22" s="75"/>
      <c r="O22" s="77"/>
      <c r="P22" s="76"/>
      <c r="Q22" s="16"/>
      <c r="R22" s="35"/>
    </row>
    <row r="23" spans="1:19" ht="15.5">
      <c r="A23" s="33"/>
      <c r="B23" s="33"/>
      <c r="D23" s="90">
        <f>'January 1 2017'!D23*1.0225</f>
        <v>944</v>
      </c>
      <c r="E23" s="34" t="s">
        <v>27</v>
      </c>
      <c r="F23" s="37"/>
      <c r="K23" s="88"/>
      <c r="L23" s="89"/>
      <c r="M23" s="75"/>
      <c r="N23" s="75"/>
      <c r="O23" s="77"/>
      <c r="P23" s="76"/>
      <c r="Q23" s="16"/>
      <c r="R23" s="35"/>
    </row>
    <row r="24" spans="1:19" ht="15.5">
      <c r="A24" s="33"/>
      <c r="B24" s="33"/>
      <c r="D24" s="90">
        <f>'January 1 2017'!D24*1.0225</f>
        <v>1236</v>
      </c>
      <c r="E24" s="34" t="s">
        <v>28</v>
      </c>
      <c r="F24" s="37"/>
      <c r="K24" s="88"/>
      <c r="L24" s="89"/>
      <c r="M24" s="75"/>
      <c r="N24" s="75"/>
      <c r="O24" s="77"/>
      <c r="P24" s="76"/>
      <c r="Q24" s="16"/>
      <c r="R24" s="35"/>
    </row>
    <row r="25" spans="1:19" ht="15.5">
      <c r="A25" s="33"/>
      <c r="B25" s="33"/>
      <c r="C25" s="33"/>
      <c r="D25" s="33"/>
      <c r="E25" s="33"/>
      <c r="F25" s="37"/>
      <c r="K25" s="88"/>
      <c r="L25" s="89"/>
      <c r="M25" s="75"/>
      <c r="N25" s="75"/>
      <c r="O25" s="77"/>
      <c r="P25" s="76"/>
      <c r="Q25" s="33"/>
    </row>
    <row r="26" spans="1:19" ht="15.5">
      <c r="A26" s="32"/>
      <c r="B26" s="1"/>
      <c r="C26" s="1"/>
      <c r="D26" s="1"/>
      <c r="E26" s="1"/>
      <c r="F26" s="2"/>
      <c r="K26" s="88"/>
      <c r="L26" s="89"/>
      <c r="M26" s="75"/>
      <c r="N26" s="75"/>
      <c r="O26" s="77"/>
      <c r="P26" s="76"/>
      <c r="Q26" s="1"/>
    </row>
    <row r="27" spans="1:19" ht="15.5">
      <c r="A27" s="32"/>
      <c r="B27" s="1"/>
      <c r="C27" s="1"/>
      <c r="D27" s="1"/>
      <c r="E27" s="1"/>
      <c r="F27" s="2"/>
      <c r="K27" s="88"/>
      <c r="L27" s="89"/>
      <c r="M27" s="75"/>
      <c r="N27" s="75"/>
      <c r="O27" s="77"/>
      <c r="P27" s="76"/>
      <c r="Q27" s="1"/>
    </row>
    <row r="28" spans="1:19" ht="15.5">
      <c r="A28" s="33"/>
      <c r="B28" s="33"/>
      <c r="D28" s="16"/>
      <c r="E28" s="34"/>
      <c r="F28" s="37"/>
      <c r="K28" s="88"/>
      <c r="L28" s="89"/>
      <c r="M28" s="75"/>
      <c r="N28" s="75"/>
      <c r="O28" s="77"/>
      <c r="P28" s="76"/>
      <c r="Q28" s="36"/>
      <c r="R28" s="35"/>
    </row>
    <row r="29" spans="1:19" ht="15.5">
      <c r="A29" s="33"/>
      <c r="B29" s="33"/>
      <c r="D29" s="16"/>
      <c r="E29" s="1"/>
      <c r="F29" s="2"/>
      <c r="G29" s="11"/>
      <c r="H29" s="11"/>
      <c r="I29" s="11"/>
      <c r="J29" s="11"/>
      <c r="K29" s="88"/>
      <c r="L29" s="89"/>
      <c r="M29" s="75"/>
      <c r="N29" s="75"/>
      <c r="O29" s="77"/>
      <c r="P29" s="76"/>
      <c r="Q29" s="36"/>
      <c r="R29" s="35"/>
    </row>
    <row r="30" spans="1:19">
      <c r="A30" s="33"/>
      <c r="B30" s="33"/>
      <c r="D30" s="16"/>
      <c r="E30" s="72"/>
      <c r="F30" s="14"/>
      <c r="G30" s="74"/>
      <c r="H30" s="74"/>
      <c r="I30" s="74"/>
      <c r="J30" s="74"/>
      <c r="Q30" s="36"/>
      <c r="R30" s="35"/>
    </row>
    <row r="31" spans="1:19">
      <c r="A31" s="33"/>
      <c r="B31" s="33"/>
      <c r="D31" s="16"/>
      <c r="E31" s="34"/>
      <c r="F31" s="37"/>
      <c r="G31" s="74"/>
      <c r="H31" s="74"/>
      <c r="I31" s="74"/>
      <c r="J31" s="74"/>
      <c r="Q31" s="36"/>
      <c r="R31" s="35"/>
    </row>
    <row r="32" spans="1:19">
      <c r="A32" s="33"/>
      <c r="B32" s="33"/>
      <c r="C32" s="33"/>
      <c r="D32" s="33"/>
      <c r="E32" s="72"/>
      <c r="F32" s="14"/>
      <c r="G32" s="74"/>
      <c r="H32" s="74"/>
      <c r="I32" s="74"/>
      <c r="J32" s="74"/>
    </row>
    <row r="33" spans="1:10">
      <c r="A33" s="34"/>
      <c r="B33" s="37"/>
      <c r="C33" s="48"/>
      <c r="D33" s="33"/>
      <c r="E33" s="34"/>
      <c r="F33" s="38"/>
      <c r="G33" s="74"/>
      <c r="H33" s="74"/>
      <c r="I33" s="74"/>
      <c r="J33" s="74"/>
    </row>
    <row r="34" spans="1:10">
      <c r="A34" s="37"/>
      <c r="B34" s="34"/>
      <c r="C34" s="33"/>
      <c r="D34" s="48"/>
      <c r="E34" s="34"/>
      <c r="F34" s="38"/>
      <c r="G34" s="74"/>
      <c r="H34" s="74"/>
      <c r="I34" s="74"/>
      <c r="J34" s="74"/>
    </row>
    <row r="35" spans="1:10">
      <c r="A35" s="37"/>
      <c r="B35" s="37"/>
      <c r="C35" s="34"/>
      <c r="D35" s="34"/>
      <c r="E35" s="34"/>
      <c r="F35" s="39"/>
      <c r="G35" s="74"/>
      <c r="H35" s="74"/>
      <c r="I35" s="74"/>
      <c r="J35" s="74"/>
    </row>
    <row r="36" spans="1:10">
      <c r="A36" s="34"/>
      <c r="B36" s="37"/>
      <c r="C36" s="34"/>
      <c r="D36" s="34"/>
      <c r="E36" s="37"/>
      <c r="F36" s="39"/>
    </row>
    <row r="37" spans="1:10">
      <c r="A37" s="37"/>
      <c r="B37" s="34"/>
      <c r="C37" s="33"/>
      <c r="D37" s="33"/>
      <c r="E37" s="37"/>
      <c r="F37" s="38"/>
    </row>
  </sheetData>
  <pageMargins left="0.25" right="0.25" top="1" bottom="1" header="0.5" footer="0.5"/>
  <pageSetup orientation="portrait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U41"/>
  <sheetViews>
    <sheetView workbookViewId="0">
      <selection activeCell="E28" sqref="E28"/>
    </sheetView>
  </sheetViews>
  <sheetFormatPr defaultColWidth="9.26953125" defaultRowHeight="12.5"/>
  <cols>
    <col min="1" max="1" width="5.7265625" style="3" customWidth="1"/>
    <col min="2" max="2" width="4.7265625" style="3" bestFit="1" customWidth="1"/>
    <col min="3" max="3" width="10.26953125" style="3" bestFit="1" customWidth="1"/>
    <col min="4" max="4" width="9.7265625" style="3" customWidth="1"/>
    <col min="5" max="5" width="29" style="3" customWidth="1"/>
    <col min="6" max="6" width="11.7265625" style="18" customWidth="1"/>
    <col min="7" max="7" width="11.26953125" style="18" customWidth="1"/>
    <col min="8" max="11" width="10.26953125" style="18" customWidth="1"/>
    <col min="12" max="12" width="11.26953125" style="18" customWidth="1"/>
    <col min="13" max="13" width="11.7265625" style="90" customWidth="1"/>
    <col min="14" max="14" width="18.7265625" style="3" customWidth="1"/>
    <col min="15" max="15" width="9.26953125" style="3"/>
    <col min="16" max="16" width="9.26953125" style="3" customWidth="1"/>
    <col min="17" max="17" width="8.453125" style="3" bestFit="1" customWidth="1"/>
    <col min="18" max="18" width="9.7265625" style="3" customWidth="1"/>
    <col min="19" max="16384" width="9.26953125" style="3"/>
  </cols>
  <sheetData>
    <row r="1" spans="1:21" ht="13">
      <c r="A1" s="1" t="s">
        <v>125</v>
      </c>
    </row>
    <row r="3" spans="1:21" ht="13">
      <c r="F3" s="193"/>
      <c r="G3" s="193"/>
      <c r="H3" s="193"/>
      <c r="I3" s="193"/>
      <c r="J3" s="193"/>
      <c r="K3" s="193"/>
      <c r="L3" s="193"/>
      <c r="M3" s="193"/>
    </row>
    <row r="4" spans="1:21" ht="13">
      <c r="A4" s="1" t="s">
        <v>126</v>
      </c>
      <c r="B4" s="1"/>
      <c r="C4" s="1"/>
      <c r="D4" s="1"/>
      <c r="E4" s="1"/>
      <c r="F4" s="90"/>
      <c r="G4" s="90"/>
      <c r="H4" s="90"/>
      <c r="I4" s="90"/>
      <c r="J4" s="90"/>
      <c r="K4" s="90"/>
      <c r="L4" s="90"/>
    </row>
    <row r="5" spans="1:21" ht="13">
      <c r="A5" s="1" t="s">
        <v>31</v>
      </c>
      <c r="B5" s="1"/>
      <c r="C5" s="1" t="s">
        <v>81</v>
      </c>
      <c r="D5" s="1"/>
      <c r="E5" s="1"/>
      <c r="F5" s="90"/>
      <c r="G5" s="90"/>
      <c r="H5" s="90"/>
      <c r="I5" s="90"/>
      <c r="J5" s="90"/>
      <c r="K5" s="90"/>
      <c r="L5" s="90"/>
    </row>
    <row r="6" spans="1:21" customFormat="1" ht="13">
      <c r="A6" s="1" t="s">
        <v>7</v>
      </c>
      <c r="B6" s="1"/>
      <c r="C6" s="1"/>
      <c r="D6" s="1"/>
      <c r="E6" s="1"/>
      <c r="F6" s="90"/>
      <c r="G6" s="90"/>
      <c r="H6" s="90"/>
      <c r="I6" s="90"/>
      <c r="J6" s="90"/>
      <c r="K6" s="90"/>
      <c r="L6" s="90"/>
      <c r="M6" s="90"/>
      <c r="N6" s="3"/>
      <c r="O6" s="3"/>
      <c r="P6" s="3"/>
      <c r="Q6" s="3"/>
      <c r="R6" s="3"/>
      <c r="S6" s="3"/>
      <c r="T6" s="3"/>
      <c r="U6" s="3"/>
    </row>
    <row r="7" spans="1:21" ht="13">
      <c r="A7" s="1" t="s">
        <v>0</v>
      </c>
      <c r="B7" s="1" t="s">
        <v>8</v>
      </c>
      <c r="C7" s="1" t="s">
        <v>1</v>
      </c>
      <c r="D7" s="1" t="s">
        <v>45</v>
      </c>
      <c r="E7" s="1" t="s">
        <v>9</v>
      </c>
      <c r="F7" s="92" t="s">
        <v>111</v>
      </c>
      <c r="G7" s="92" t="s">
        <v>112</v>
      </c>
      <c r="H7" s="92" t="s">
        <v>113</v>
      </c>
      <c r="I7" s="92" t="s">
        <v>114</v>
      </c>
      <c r="J7" s="92" t="s">
        <v>115</v>
      </c>
      <c r="K7" s="92" t="s">
        <v>116</v>
      </c>
      <c r="L7" s="92" t="s">
        <v>117</v>
      </c>
      <c r="M7" s="92" t="s">
        <v>122</v>
      </c>
    </row>
    <row r="8" spans="1:21">
      <c r="A8" s="14" t="s">
        <v>6</v>
      </c>
      <c r="B8" s="14">
        <v>1</v>
      </c>
      <c r="C8" s="14" t="s">
        <v>33</v>
      </c>
      <c r="D8" s="14" t="s">
        <v>37</v>
      </c>
      <c r="E8" s="15" t="s">
        <v>53</v>
      </c>
      <c r="F8" s="90">
        <v>68985</v>
      </c>
      <c r="G8" s="90">
        <v>70364</v>
      </c>
      <c r="H8" s="18" t="s">
        <v>118</v>
      </c>
      <c r="I8" s="18" t="s">
        <v>118</v>
      </c>
      <c r="J8" s="18" t="s">
        <v>118</v>
      </c>
      <c r="K8" s="18" t="s">
        <v>118</v>
      </c>
      <c r="L8" s="18" t="s">
        <v>118</v>
      </c>
      <c r="M8" s="18" t="s">
        <v>118</v>
      </c>
    </row>
    <row r="9" spans="1:21">
      <c r="A9" s="14" t="s">
        <v>6</v>
      </c>
      <c r="B9" s="14">
        <v>1</v>
      </c>
      <c r="C9" s="14" t="s">
        <v>13</v>
      </c>
      <c r="D9" s="14" t="s">
        <v>40</v>
      </c>
      <c r="E9" s="15" t="s">
        <v>14</v>
      </c>
      <c r="F9" s="90">
        <v>106238</v>
      </c>
      <c r="G9" s="90">
        <v>108361</v>
      </c>
      <c r="H9" s="18" t="s">
        <v>118</v>
      </c>
      <c r="I9" s="18" t="s">
        <v>118</v>
      </c>
      <c r="J9" s="18" t="s">
        <v>118</v>
      </c>
      <c r="K9" s="18" t="s">
        <v>118</v>
      </c>
      <c r="L9" s="18" t="s">
        <v>118</v>
      </c>
      <c r="M9" s="18" t="s">
        <v>118</v>
      </c>
    </row>
    <row r="10" spans="1:21">
      <c r="A10" s="14" t="s">
        <v>6</v>
      </c>
      <c r="B10" s="14">
        <v>1</v>
      </c>
      <c r="C10" s="14" t="s">
        <v>32</v>
      </c>
      <c r="D10" s="14" t="s">
        <v>41</v>
      </c>
      <c r="E10" s="72" t="s">
        <v>86</v>
      </c>
      <c r="F10" s="90">
        <v>64080</v>
      </c>
      <c r="G10" s="90">
        <v>65361</v>
      </c>
      <c r="H10" s="90">
        <v>66668</v>
      </c>
      <c r="I10" s="90">
        <v>68001</v>
      </c>
      <c r="J10" s="90">
        <v>69361</v>
      </c>
      <c r="K10" s="90">
        <v>70749</v>
      </c>
      <c r="L10" s="90">
        <v>72165</v>
      </c>
      <c r="M10" s="18" t="s">
        <v>118</v>
      </c>
    </row>
    <row r="11" spans="1:21">
      <c r="A11" s="14" t="s">
        <v>6</v>
      </c>
      <c r="B11" s="14">
        <v>1</v>
      </c>
      <c r="C11" s="14" t="s">
        <v>32</v>
      </c>
      <c r="D11" s="14" t="s">
        <v>41</v>
      </c>
      <c r="E11" s="15" t="s">
        <v>121</v>
      </c>
      <c r="F11" s="90">
        <v>64080</v>
      </c>
      <c r="G11" s="90">
        <v>65361</v>
      </c>
      <c r="H11" s="90">
        <v>66668</v>
      </c>
      <c r="I11" s="90">
        <v>68001</v>
      </c>
      <c r="J11" s="90">
        <v>69361</v>
      </c>
      <c r="K11" s="90">
        <v>70749</v>
      </c>
      <c r="L11" s="90">
        <v>72165</v>
      </c>
      <c r="M11" s="18" t="s">
        <v>118</v>
      </c>
    </row>
    <row r="12" spans="1:21">
      <c r="A12" s="14"/>
      <c r="B12" s="14"/>
      <c r="C12" s="14"/>
      <c r="D12" s="14"/>
      <c r="E12" s="15"/>
      <c r="F12" s="90"/>
      <c r="G12" s="90"/>
      <c r="H12" s="90"/>
      <c r="I12" s="90"/>
      <c r="J12" s="90"/>
      <c r="K12" s="90"/>
      <c r="L12" s="90"/>
    </row>
    <row r="13" spans="1:21" ht="13">
      <c r="A13" s="32" t="s">
        <v>18</v>
      </c>
      <c r="B13" s="14"/>
      <c r="C13" s="14"/>
      <c r="D13" s="14"/>
      <c r="E13" s="15"/>
      <c r="F13" s="90"/>
      <c r="G13" s="90"/>
      <c r="H13" s="90"/>
      <c r="I13" s="90"/>
      <c r="J13" s="90"/>
      <c r="K13" s="90"/>
      <c r="L13" s="90"/>
    </row>
    <row r="14" spans="1:21" ht="13">
      <c r="A14" s="1" t="s">
        <v>0</v>
      </c>
      <c r="B14" s="1" t="s">
        <v>8</v>
      </c>
      <c r="C14" s="1" t="s">
        <v>1</v>
      </c>
      <c r="D14" s="1" t="s">
        <v>45</v>
      </c>
      <c r="E14" s="1" t="s">
        <v>9</v>
      </c>
      <c r="F14" s="92" t="s">
        <v>111</v>
      </c>
      <c r="G14" s="92" t="s">
        <v>112</v>
      </c>
      <c r="H14" s="92" t="s">
        <v>113</v>
      </c>
      <c r="I14" s="92" t="s">
        <v>114</v>
      </c>
      <c r="J14" s="92" t="s">
        <v>115</v>
      </c>
      <c r="K14" s="92" t="s">
        <v>116</v>
      </c>
      <c r="L14" s="92" t="s">
        <v>117</v>
      </c>
      <c r="M14" s="92" t="s">
        <v>122</v>
      </c>
    </row>
    <row r="15" spans="1:21">
      <c r="A15" s="14" t="s">
        <v>6</v>
      </c>
      <c r="B15" s="14">
        <v>1</v>
      </c>
      <c r="C15" s="14" t="s">
        <v>34</v>
      </c>
      <c r="D15" s="14" t="s">
        <v>39</v>
      </c>
      <c r="E15" s="72" t="s">
        <v>85</v>
      </c>
      <c r="F15" s="90">
        <v>90403</v>
      </c>
      <c r="G15" s="90">
        <v>92211</v>
      </c>
      <c r="H15" s="90">
        <v>94056</v>
      </c>
      <c r="I15" s="90">
        <v>95936</v>
      </c>
      <c r="J15" s="90">
        <v>97856</v>
      </c>
      <c r="K15" s="90">
        <v>99811</v>
      </c>
      <c r="L15" s="90">
        <v>101808</v>
      </c>
      <c r="M15" s="90">
        <v>115656</v>
      </c>
    </row>
    <row r="16" spans="1:21">
      <c r="A16" s="14"/>
      <c r="B16" s="14"/>
      <c r="C16" s="14"/>
      <c r="D16" s="14"/>
      <c r="E16" s="72" t="s">
        <v>123</v>
      </c>
      <c r="G16" s="90"/>
      <c r="H16" s="90"/>
      <c r="I16" s="90"/>
      <c r="J16" s="90"/>
      <c r="K16" s="90"/>
      <c r="L16" s="90"/>
    </row>
    <row r="17" spans="1:19">
      <c r="A17" s="14" t="s">
        <v>6</v>
      </c>
      <c r="B17" s="14">
        <v>1</v>
      </c>
      <c r="C17" s="14" t="s">
        <v>35</v>
      </c>
      <c r="D17" s="14" t="s">
        <v>38</v>
      </c>
      <c r="E17" s="15" t="s">
        <v>56</v>
      </c>
      <c r="F17" s="90">
        <v>79373</v>
      </c>
      <c r="G17" s="90">
        <v>80960</v>
      </c>
      <c r="H17" s="90">
        <v>82578</v>
      </c>
      <c r="I17" s="90">
        <v>84230</v>
      </c>
      <c r="J17" s="90">
        <v>85914</v>
      </c>
      <c r="K17" s="90">
        <v>87632</v>
      </c>
      <c r="L17" s="90">
        <v>89386</v>
      </c>
      <c r="M17" s="18" t="s">
        <v>118</v>
      </c>
    </row>
    <row r="18" spans="1:19">
      <c r="A18" s="14" t="s">
        <v>6</v>
      </c>
      <c r="B18" s="14">
        <v>1</v>
      </c>
      <c r="C18" s="14" t="s">
        <v>36</v>
      </c>
      <c r="D18" s="14" t="s">
        <v>38</v>
      </c>
      <c r="E18" s="15" t="s">
        <v>63</v>
      </c>
      <c r="F18" s="90">
        <v>79373</v>
      </c>
      <c r="G18" s="90">
        <v>80960</v>
      </c>
      <c r="H18" s="90">
        <v>82578</v>
      </c>
      <c r="I18" s="90">
        <v>84230</v>
      </c>
      <c r="J18" s="90">
        <v>85914</v>
      </c>
      <c r="K18" s="90">
        <v>87632</v>
      </c>
      <c r="L18" s="90">
        <v>89386</v>
      </c>
      <c r="M18" s="18" t="s">
        <v>118</v>
      </c>
    </row>
    <row r="19" spans="1:19">
      <c r="A19" s="14" t="s">
        <v>6</v>
      </c>
      <c r="B19" s="14">
        <v>1</v>
      </c>
      <c r="C19" s="14" t="s">
        <v>15</v>
      </c>
      <c r="D19" s="14">
        <v>30</v>
      </c>
      <c r="E19" s="15" t="s">
        <v>22</v>
      </c>
      <c r="F19" s="90">
        <v>64080</v>
      </c>
      <c r="G19" s="90">
        <v>65361</v>
      </c>
      <c r="H19" s="90">
        <v>66668</v>
      </c>
      <c r="I19" s="90">
        <v>68001</v>
      </c>
      <c r="J19" s="90">
        <v>69361</v>
      </c>
      <c r="K19" s="90">
        <v>70749</v>
      </c>
      <c r="L19" s="90">
        <v>72165</v>
      </c>
      <c r="M19" s="18" t="s">
        <v>118</v>
      </c>
    </row>
    <row r="20" spans="1:19">
      <c r="A20" s="14" t="s">
        <v>6</v>
      </c>
      <c r="B20" s="14">
        <v>1</v>
      </c>
      <c r="C20" s="14" t="s">
        <v>46</v>
      </c>
      <c r="D20" s="14">
        <v>20</v>
      </c>
      <c r="E20" s="15" t="s">
        <v>47</v>
      </c>
      <c r="F20" s="90">
        <v>53653</v>
      </c>
      <c r="G20" s="90">
        <v>54724</v>
      </c>
      <c r="H20" s="90">
        <v>55820</v>
      </c>
      <c r="I20" s="90">
        <v>56935</v>
      </c>
      <c r="J20" s="90">
        <v>58075</v>
      </c>
      <c r="K20" s="90">
        <v>59236</v>
      </c>
      <c r="L20" s="90">
        <v>60421</v>
      </c>
      <c r="M20" s="18" t="s">
        <v>118</v>
      </c>
    </row>
    <row r="21" spans="1:19">
      <c r="A21" s="14" t="s">
        <v>6</v>
      </c>
      <c r="B21" s="14">
        <v>1</v>
      </c>
      <c r="C21" s="73" t="s">
        <v>83</v>
      </c>
      <c r="D21" s="14">
        <v>20</v>
      </c>
      <c r="E21" s="72" t="s">
        <v>82</v>
      </c>
      <c r="F21" s="90">
        <v>53653</v>
      </c>
      <c r="G21" s="90">
        <v>54724</v>
      </c>
      <c r="H21" s="90">
        <v>55820</v>
      </c>
      <c r="I21" s="90">
        <v>56935</v>
      </c>
      <c r="J21" s="90">
        <v>58075</v>
      </c>
      <c r="K21" s="90">
        <v>59236</v>
      </c>
      <c r="L21" s="90">
        <v>60421</v>
      </c>
      <c r="M21" s="18" t="s">
        <v>118</v>
      </c>
    </row>
    <row r="22" spans="1:19" ht="15.5">
      <c r="A22" s="73"/>
      <c r="B22" s="14"/>
      <c r="C22" s="14"/>
      <c r="D22" s="14"/>
      <c r="E22" s="72"/>
      <c r="M22" s="93"/>
    </row>
    <row r="23" spans="1:19" ht="15.5">
      <c r="A23" s="32" t="s">
        <v>23</v>
      </c>
      <c r="B23" s="1"/>
      <c r="C23" s="1"/>
      <c r="D23" s="1"/>
      <c r="E23" s="1"/>
      <c r="F23" s="92"/>
      <c r="H23" s="94" t="str">
        <f>A23</f>
        <v xml:space="preserve">Provided that employees in Group II shall receive the following longevity:  </v>
      </c>
      <c r="L23" s="95"/>
      <c r="M23" s="93"/>
    </row>
    <row r="24" spans="1:19" ht="15.5">
      <c r="A24" s="32" t="s">
        <v>24</v>
      </c>
      <c r="B24" s="1"/>
      <c r="C24" s="1"/>
      <c r="D24" s="1"/>
      <c r="E24" s="1"/>
      <c r="F24" s="92"/>
      <c r="H24" s="96" t="s">
        <v>124</v>
      </c>
      <c r="K24" s="95"/>
      <c r="L24" s="95"/>
    </row>
    <row r="25" spans="1:19" ht="15.5">
      <c r="A25" s="33"/>
      <c r="B25" s="33"/>
      <c r="C25" s="91"/>
      <c r="D25" s="90"/>
      <c r="E25" s="34" t="s">
        <v>25</v>
      </c>
      <c r="F25" s="38"/>
      <c r="H25" s="99">
        <v>0.2</v>
      </c>
      <c r="I25" s="94" t="s">
        <v>25</v>
      </c>
      <c r="K25" s="95"/>
      <c r="L25" s="95"/>
      <c r="M25" s="93"/>
    </row>
    <row r="26" spans="1:19" ht="15.5">
      <c r="A26" s="33"/>
      <c r="B26" s="33"/>
      <c r="C26" s="91"/>
      <c r="D26" s="90"/>
      <c r="E26" s="34" t="s">
        <v>26</v>
      </c>
      <c r="F26" s="38"/>
      <c r="H26" s="99">
        <v>0.38</v>
      </c>
      <c r="I26" s="94" t="s">
        <v>26</v>
      </c>
      <c r="K26" s="95"/>
      <c r="L26" s="95"/>
      <c r="M26" s="93"/>
      <c r="N26" s="75"/>
      <c r="O26" s="75"/>
      <c r="P26" s="77"/>
      <c r="Q26" s="76"/>
      <c r="R26" s="77"/>
      <c r="S26" s="76"/>
    </row>
    <row r="27" spans="1:19" ht="15.5">
      <c r="A27" s="33"/>
      <c r="B27" s="33"/>
      <c r="C27" s="91"/>
      <c r="D27" s="90"/>
      <c r="E27" s="34" t="s">
        <v>27</v>
      </c>
      <c r="F27" s="38"/>
      <c r="H27" s="99">
        <v>0.46</v>
      </c>
      <c r="I27" s="94" t="s">
        <v>27</v>
      </c>
      <c r="J27" s="97"/>
      <c r="K27" s="95"/>
      <c r="L27" s="95"/>
      <c r="M27" s="93"/>
      <c r="N27" s="75"/>
      <c r="O27" s="75"/>
      <c r="P27" s="77"/>
      <c r="Q27" s="76"/>
      <c r="R27" s="77"/>
      <c r="S27" s="76"/>
    </row>
    <row r="28" spans="1:19" ht="15.5">
      <c r="A28" s="33"/>
      <c r="B28" s="33"/>
      <c r="C28" s="91"/>
      <c r="D28" s="90"/>
      <c r="E28" s="34" t="s">
        <v>28</v>
      </c>
      <c r="F28" s="38"/>
      <c r="H28" s="99">
        <v>0.61</v>
      </c>
      <c r="I28" s="94" t="s">
        <v>28</v>
      </c>
      <c r="M28" s="93"/>
    </row>
    <row r="29" spans="1:19" ht="15.5">
      <c r="A29" s="33"/>
      <c r="B29" s="33"/>
      <c r="C29" s="33"/>
      <c r="D29" s="33"/>
      <c r="E29" s="33"/>
      <c r="F29" s="38"/>
      <c r="M29" s="93"/>
      <c r="Q29" s="16"/>
      <c r="R29" s="35"/>
    </row>
    <row r="30" spans="1:19" ht="15.5">
      <c r="A30" s="32"/>
      <c r="B30" s="1"/>
      <c r="C30" s="1"/>
      <c r="D30" s="1"/>
      <c r="E30" s="1"/>
      <c r="F30" s="92"/>
      <c r="M30" s="93"/>
      <c r="N30" s="75"/>
      <c r="O30" s="77"/>
      <c r="P30" s="76"/>
      <c r="Q30" s="16"/>
      <c r="R30" s="35"/>
    </row>
    <row r="31" spans="1:19" ht="15.5">
      <c r="A31" s="32"/>
      <c r="B31" s="1"/>
      <c r="C31" s="1"/>
      <c r="D31" s="1"/>
      <c r="E31" s="1"/>
      <c r="F31" s="92"/>
      <c r="M31" s="93"/>
      <c r="N31" s="75"/>
      <c r="O31" s="77"/>
      <c r="P31" s="76"/>
      <c r="Q31" s="16"/>
      <c r="R31" s="35"/>
    </row>
    <row r="32" spans="1:19" ht="15.5">
      <c r="A32" s="33"/>
      <c r="B32" s="33"/>
      <c r="D32" s="16"/>
      <c r="E32" s="34"/>
      <c r="F32" s="38"/>
      <c r="M32" s="93"/>
      <c r="N32" s="75"/>
      <c r="O32" s="77"/>
      <c r="P32" s="76"/>
      <c r="Q32" s="16"/>
      <c r="R32" s="35"/>
    </row>
    <row r="33" spans="1:18" ht="15.5">
      <c r="A33" s="33"/>
      <c r="B33" s="33"/>
      <c r="D33" s="16"/>
      <c r="E33" s="1"/>
      <c r="F33" s="92"/>
      <c r="G33" s="97"/>
      <c r="N33" s="75"/>
      <c r="O33" s="77"/>
      <c r="P33" s="76"/>
      <c r="Q33" s="33"/>
    </row>
    <row r="34" spans="1:18" ht="15.5">
      <c r="A34" s="33"/>
      <c r="B34" s="33"/>
      <c r="D34" s="16"/>
      <c r="E34" s="72"/>
      <c r="F34" s="98"/>
      <c r="N34" s="75"/>
      <c r="O34" s="77"/>
      <c r="P34" s="76"/>
      <c r="Q34" s="1"/>
    </row>
    <row r="35" spans="1:18" ht="15.5">
      <c r="A35" s="33"/>
      <c r="B35" s="33"/>
      <c r="D35" s="16"/>
      <c r="E35" s="34"/>
      <c r="F35" s="38"/>
      <c r="N35" s="75"/>
      <c r="O35" s="77"/>
      <c r="P35" s="76"/>
      <c r="Q35" s="1"/>
    </row>
    <row r="36" spans="1:18" ht="15.5">
      <c r="A36" s="33"/>
      <c r="B36" s="33"/>
      <c r="C36" s="33"/>
      <c r="D36" s="33"/>
      <c r="E36" s="72"/>
      <c r="F36" s="98"/>
      <c r="N36" s="75"/>
      <c r="O36" s="77"/>
      <c r="P36" s="76"/>
      <c r="Q36" s="36"/>
      <c r="R36" s="35"/>
    </row>
    <row r="37" spans="1:18" ht="15.5">
      <c r="A37" s="34"/>
      <c r="B37" s="37"/>
      <c r="C37" s="48"/>
      <c r="D37" s="33"/>
      <c r="E37" s="34"/>
      <c r="F37" s="38"/>
      <c r="N37" s="75"/>
      <c r="O37" s="77"/>
      <c r="P37" s="76"/>
      <c r="Q37" s="36"/>
      <c r="R37" s="35"/>
    </row>
    <row r="38" spans="1:18">
      <c r="A38" s="37"/>
      <c r="B38" s="34"/>
      <c r="C38" s="33"/>
      <c r="D38" s="48"/>
      <c r="E38" s="34"/>
      <c r="F38" s="38"/>
      <c r="Q38" s="36"/>
      <c r="R38" s="35"/>
    </row>
    <row r="39" spans="1:18">
      <c r="A39" s="37"/>
      <c r="B39" s="37"/>
      <c r="C39" s="34"/>
      <c r="D39" s="34"/>
      <c r="E39" s="34"/>
      <c r="F39" s="38"/>
      <c r="Q39" s="36"/>
      <c r="R39" s="35"/>
    </row>
    <row r="40" spans="1:18">
      <c r="A40" s="34"/>
      <c r="B40" s="37"/>
      <c r="C40" s="34"/>
      <c r="D40" s="34"/>
      <c r="E40" s="37"/>
      <c r="F40" s="38"/>
    </row>
    <row r="41" spans="1:18">
      <c r="A41" s="37"/>
      <c r="B41" s="34"/>
      <c r="C41" s="33"/>
      <c r="D41" s="33"/>
      <c r="E41" s="37"/>
      <c r="F41" s="38"/>
    </row>
  </sheetData>
  <mergeCells count="1">
    <mergeCell ref="F3:M3"/>
  </mergeCells>
  <pageMargins left="0.25" right="0.25" top="1" bottom="1" header="0.5" footer="0.5"/>
  <pageSetup scale="93" fitToHeight="0" orientation="landscape" r:id="rId1"/>
  <headerFooter>
    <oddFooter>&amp;RPage 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E18CD-F553-422F-A09A-7439E101D4E1}">
  <sheetPr codeName="Sheet16">
    <pageSetUpPr fitToPage="1"/>
  </sheetPr>
  <dimension ref="A1:S40"/>
  <sheetViews>
    <sheetView workbookViewId="0">
      <selection activeCell="D27" sqref="D27"/>
    </sheetView>
  </sheetViews>
  <sheetFormatPr defaultColWidth="9.26953125" defaultRowHeight="12.5"/>
  <cols>
    <col min="1" max="1" width="5.7265625" style="3" customWidth="1"/>
    <col min="2" max="2" width="4.7265625" style="3" bestFit="1" customWidth="1"/>
    <col min="3" max="3" width="10.26953125" style="3" bestFit="1" customWidth="1"/>
    <col min="4" max="4" width="9.7265625" style="3" customWidth="1"/>
    <col min="5" max="5" width="29" style="3" customWidth="1"/>
    <col min="6" max="6" width="11.7265625" style="18" customWidth="1"/>
    <col min="7" max="7" width="11.26953125" style="18" customWidth="1"/>
    <col min="8" max="11" width="10.26953125" style="18" customWidth="1"/>
    <col min="12" max="12" width="11.26953125" style="18" customWidth="1"/>
    <col min="13" max="13" width="11.7265625" style="90" customWidth="1"/>
    <col min="14" max="14" width="18.7265625" style="3" customWidth="1"/>
    <col min="15" max="15" width="9.26953125" style="3"/>
    <col min="16" max="16" width="9.26953125" style="3" customWidth="1"/>
    <col min="17" max="17" width="8.453125" style="3" bestFit="1" customWidth="1"/>
    <col min="18" max="18" width="9.7265625" style="3" customWidth="1"/>
    <col min="19" max="16384" width="9.26953125" style="3"/>
  </cols>
  <sheetData>
    <row r="1" spans="1:13" ht="13">
      <c r="A1" s="1" t="s">
        <v>138</v>
      </c>
    </row>
    <row r="3" spans="1:13" ht="13">
      <c r="A3" s="1"/>
      <c r="B3" s="1"/>
      <c r="C3" s="1"/>
      <c r="D3" s="1"/>
      <c r="E3" s="1"/>
      <c r="F3" s="90"/>
      <c r="G3" s="90"/>
      <c r="H3" s="90"/>
      <c r="I3" s="90"/>
      <c r="J3" s="90"/>
      <c r="K3" s="90"/>
      <c r="L3" s="90"/>
    </row>
    <row r="4" spans="1:13" ht="13">
      <c r="A4" s="1" t="s">
        <v>31</v>
      </c>
      <c r="B4" s="1"/>
      <c r="C4" s="1" t="s">
        <v>81</v>
      </c>
      <c r="D4" s="1"/>
      <c r="E4" s="1"/>
      <c r="F4" s="90"/>
      <c r="G4" s="90"/>
      <c r="H4" s="90"/>
      <c r="I4" s="90"/>
      <c r="J4" s="90"/>
      <c r="K4" s="90"/>
      <c r="L4" s="90"/>
    </row>
    <row r="5" spans="1:13" ht="13">
      <c r="A5" s="1" t="s">
        <v>7</v>
      </c>
      <c r="B5" s="1"/>
      <c r="C5" s="1"/>
      <c r="D5" s="1"/>
      <c r="E5" s="1"/>
      <c r="F5" s="90"/>
      <c r="G5" s="90"/>
      <c r="H5" s="90"/>
      <c r="I5" s="90"/>
      <c r="J5" s="90"/>
      <c r="K5" s="90"/>
      <c r="L5" s="90"/>
    </row>
    <row r="6" spans="1:13" ht="13">
      <c r="A6" s="1" t="s">
        <v>0</v>
      </c>
      <c r="B6" s="1" t="s">
        <v>8</v>
      </c>
      <c r="C6" s="1" t="s">
        <v>1</v>
      </c>
      <c r="D6" s="1" t="s">
        <v>45</v>
      </c>
      <c r="E6" s="1" t="s">
        <v>9</v>
      </c>
      <c r="F6" s="92" t="s">
        <v>111</v>
      </c>
      <c r="G6" s="92" t="s">
        <v>112</v>
      </c>
      <c r="H6" s="92" t="s">
        <v>113</v>
      </c>
      <c r="I6" s="92" t="s">
        <v>114</v>
      </c>
      <c r="J6" s="92" t="s">
        <v>115</v>
      </c>
      <c r="K6" s="92" t="s">
        <v>116</v>
      </c>
      <c r="L6" s="92" t="s">
        <v>117</v>
      </c>
      <c r="M6" s="92" t="s">
        <v>122</v>
      </c>
    </row>
    <row r="7" spans="1:13">
      <c r="A7" s="14" t="s">
        <v>6</v>
      </c>
      <c r="B7" s="14">
        <v>1</v>
      </c>
      <c r="C7" s="14" t="s">
        <v>33</v>
      </c>
      <c r="D7" s="14" t="s">
        <v>37</v>
      </c>
      <c r="E7" s="15" t="s">
        <v>53</v>
      </c>
      <c r="F7" s="90">
        <v>68985</v>
      </c>
      <c r="G7" s="90">
        <v>70364</v>
      </c>
      <c r="H7" s="18" t="s">
        <v>118</v>
      </c>
      <c r="I7" s="18" t="s">
        <v>118</v>
      </c>
      <c r="J7" s="18" t="s">
        <v>118</v>
      </c>
      <c r="K7" s="18" t="s">
        <v>118</v>
      </c>
      <c r="L7" s="18" t="s">
        <v>118</v>
      </c>
      <c r="M7" s="18" t="s">
        <v>118</v>
      </c>
    </row>
    <row r="8" spans="1:13">
      <c r="A8" s="14" t="s">
        <v>6</v>
      </c>
      <c r="B8" s="14">
        <v>1</v>
      </c>
      <c r="C8" s="14" t="s">
        <v>13</v>
      </c>
      <c r="D8" s="14" t="s">
        <v>40</v>
      </c>
      <c r="E8" s="15" t="s">
        <v>14</v>
      </c>
      <c r="F8" s="90">
        <v>106238</v>
      </c>
      <c r="G8" s="90">
        <v>108361</v>
      </c>
      <c r="H8" s="18" t="s">
        <v>118</v>
      </c>
      <c r="I8" s="18" t="s">
        <v>118</v>
      </c>
      <c r="J8" s="18" t="s">
        <v>118</v>
      </c>
      <c r="K8" s="18" t="s">
        <v>118</v>
      </c>
      <c r="L8" s="18" t="s">
        <v>118</v>
      </c>
      <c r="M8" s="18" t="s">
        <v>118</v>
      </c>
    </row>
    <row r="9" spans="1:13">
      <c r="A9" s="14" t="s">
        <v>6</v>
      </c>
      <c r="B9" s="14">
        <v>1</v>
      </c>
      <c r="C9" s="14" t="s">
        <v>30</v>
      </c>
      <c r="D9" s="14" t="s">
        <v>41</v>
      </c>
      <c r="E9" s="72" t="s">
        <v>86</v>
      </c>
      <c r="F9" s="90">
        <v>64080</v>
      </c>
      <c r="G9" s="90">
        <v>65361</v>
      </c>
      <c r="H9" s="90">
        <v>66668</v>
      </c>
      <c r="I9" s="90">
        <v>68001</v>
      </c>
      <c r="J9" s="90">
        <v>69361</v>
      </c>
      <c r="K9" s="90">
        <v>70749</v>
      </c>
      <c r="L9" s="90">
        <v>72165</v>
      </c>
      <c r="M9" s="18" t="s">
        <v>118</v>
      </c>
    </row>
    <row r="10" spans="1:13">
      <c r="A10" s="14" t="s">
        <v>6</v>
      </c>
      <c r="B10" s="14">
        <v>1</v>
      </c>
      <c r="C10" s="14" t="s">
        <v>32</v>
      </c>
      <c r="D10" s="14" t="s">
        <v>41</v>
      </c>
      <c r="E10" s="15" t="s">
        <v>121</v>
      </c>
      <c r="F10" s="90">
        <v>64080</v>
      </c>
      <c r="G10" s="90">
        <v>65361</v>
      </c>
      <c r="H10" s="90">
        <v>66668</v>
      </c>
      <c r="I10" s="90">
        <v>68001</v>
      </c>
      <c r="J10" s="90">
        <v>69361</v>
      </c>
      <c r="K10" s="90">
        <v>70749</v>
      </c>
      <c r="L10" s="90">
        <v>72165</v>
      </c>
      <c r="M10" s="18" t="s">
        <v>118</v>
      </c>
    </row>
    <row r="11" spans="1:13">
      <c r="A11" s="14"/>
      <c r="B11" s="14"/>
      <c r="C11" s="14"/>
      <c r="D11" s="14"/>
      <c r="E11" s="15"/>
      <c r="F11" s="90"/>
      <c r="G11" s="90"/>
      <c r="H11" s="90"/>
      <c r="I11" s="90"/>
      <c r="J11" s="90"/>
      <c r="K11" s="90"/>
      <c r="L11" s="90"/>
    </row>
    <row r="12" spans="1:13" ht="13">
      <c r="A12" s="32" t="s">
        <v>18</v>
      </c>
      <c r="B12" s="14"/>
      <c r="C12" s="14"/>
      <c r="D12" s="14"/>
      <c r="E12" s="15"/>
      <c r="F12" s="90"/>
      <c r="G12" s="90"/>
      <c r="H12" s="90"/>
      <c r="I12" s="90"/>
      <c r="J12" s="90"/>
      <c r="K12" s="90"/>
      <c r="L12" s="90"/>
    </row>
    <row r="13" spans="1:13" ht="13">
      <c r="A13" s="1" t="s">
        <v>0</v>
      </c>
      <c r="B13" s="1" t="s">
        <v>8</v>
      </c>
      <c r="C13" s="1" t="s">
        <v>1</v>
      </c>
      <c r="D13" s="1" t="s">
        <v>45</v>
      </c>
      <c r="E13" s="1" t="s">
        <v>9</v>
      </c>
      <c r="F13" s="92" t="s">
        <v>111</v>
      </c>
      <c r="G13" s="92" t="s">
        <v>112</v>
      </c>
      <c r="H13" s="92" t="s">
        <v>113</v>
      </c>
      <c r="I13" s="92" t="s">
        <v>114</v>
      </c>
      <c r="J13" s="92" t="s">
        <v>115</v>
      </c>
      <c r="K13" s="92" t="s">
        <v>116</v>
      </c>
      <c r="L13" s="92" t="s">
        <v>117</v>
      </c>
      <c r="M13" s="92" t="s">
        <v>122</v>
      </c>
    </row>
    <row r="14" spans="1:13">
      <c r="A14" s="14" t="s">
        <v>6</v>
      </c>
      <c r="B14" s="14">
        <v>1</v>
      </c>
      <c r="C14" s="14" t="s">
        <v>34</v>
      </c>
      <c r="D14" s="14" t="s">
        <v>39</v>
      </c>
      <c r="E14" s="72" t="s">
        <v>85</v>
      </c>
      <c r="F14" s="90">
        <v>90403</v>
      </c>
      <c r="G14" s="90">
        <v>92211</v>
      </c>
      <c r="H14" s="90">
        <v>94056</v>
      </c>
      <c r="I14" s="90">
        <v>95936</v>
      </c>
      <c r="J14" s="90">
        <v>97856</v>
      </c>
      <c r="K14" s="90">
        <v>99811</v>
      </c>
      <c r="L14" s="90">
        <v>101808</v>
      </c>
      <c r="M14" s="90">
        <v>115656</v>
      </c>
    </row>
    <row r="15" spans="1:13">
      <c r="A15" s="14"/>
      <c r="B15" s="14"/>
      <c r="C15" s="14"/>
      <c r="D15" s="14"/>
      <c r="E15" s="72" t="s">
        <v>123</v>
      </c>
      <c r="G15" s="90"/>
      <c r="H15" s="90"/>
      <c r="I15" s="90"/>
      <c r="J15" s="90"/>
      <c r="K15" s="90"/>
      <c r="L15" s="90"/>
    </row>
    <row r="16" spans="1:13">
      <c r="A16" s="14" t="s">
        <v>6</v>
      </c>
      <c r="B16" s="14">
        <v>1</v>
      </c>
      <c r="C16" s="14" t="s">
        <v>35</v>
      </c>
      <c r="D16" s="14" t="s">
        <v>38</v>
      </c>
      <c r="E16" s="15" t="s">
        <v>56</v>
      </c>
      <c r="F16" s="90">
        <v>79373</v>
      </c>
      <c r="G16" s="90">
        <v>80960</v>
      </c>
      <c r="H16" s="90">
        <v>82578</v>
      </c>
      <c r="I16" s="90">
        <v>84230</v>
      </c>
      <c r="J16" s="90">
        <v>85914</v>
      </c>
      <c r="K16" s="90">
        <v>87632</v>
      </c>
      <c r="L16" s="90">
        <v>89386</v>
      </c>
      <c r="M16" s="18" t="s">
        <v>118</v>
      </c>
    </row>
    <row r="17" spans="1:19">
      <c r="A17" s="14" t="s">
        <v>6</v>
      </c>
      <c r="B17" s="14">
        <v>1</v>
      </c>
      <c r="C17" s="14" t="s">
        <v>36</v>
      </c>
      <c r="D17" s="14" t="s">
        <v>38</v>
      </c>
      <c r="E17" s="15" t="s">
        <v>63</v>
      </c>
      <c r="F17" s="90">
        <v>79373</v>
      </c>
      <c r="G17" s="90">
        <v>80960</v>
      </c>
      <c r="H17" s="90">
        <v>82578</v>
      </c>
      <c r="I17" s="90">
        <v>84230</v>
      </c>
      <c r="J17" s="90">
        <v>85914</v>
      </c>
      <c r="K17" s="90">
        <v>87632</v>
      </c>
      <c r="L17" s="90">
        <v>89386</v>
      </c>
      <c r="M17" s="18" t="s">
        <v>118</v>
      </c>
    </row>
    <row r="18" spans="1:19">
      <c r="A18" s="14" t="s">
        <v>6</v>
      </c>
      <c r="B18" s="14">
        <v>1</v>
      </c>
      <c r="C18" s="14" t="s">
        <v>15</v>
      </c>
      <c r="D18" s="14">
        <v>30</v>
      </c>
      <c r="E18" s="15" t="s">
        <v>22</v>
      </c>
      <c r="F18" s="102">
        <v>69168</v>
      </c>
      <c r="G18" s="90">
        <v>70580</v>
      </c>
      <c r="H18" s="90">
        <v>72020</v>
      </c>
      <c r="I18" s="90">
        <v>73490</v>
      </c>
      <c r="J18" s="90">
        <v>74990</v>
      </c>
      <c r="K18" s="90">
        <v>76520</v>
      </c>
      <c r="L18" s="90">
        <v>78082</v>
      </c>
      <c r="M18" s="98" t="s">
        <v>129</v>
      </c>
    </row>
    <row r="19" spans="1:19">
      <c r="A19" s="14" t="s">
        <v>6</v>
      </c>
      <c r="B19" s="14">
        <v>1</v>
      </c>
      <c r="C19" s="14" t="s">
        <v>46</v>
      </c>
      <c r="D19" s="14">
        <v>21</v>
      </c>
      <c r="E19" s="15" t="s">
        <v>47</v>
      </c>
      <c r="F19" s="90">
        <v>62796</v>
      </c>
      <c r="G19" s="90">
        <v>64077</v>
      </c>
      <c r="H19" s="90">
        <v>65385</v>
      </c>
      <c r="I19" s="90">
        <v>66719</v>
      </c>
      <c r="J19" s="90">
        <v>68081</v>
      </c>
      <c r="K19" s="90">
        <v>69470</v>
      </c>
      <c r="L19" s="90">
        <v>70888</v>
      </c>
      <c r="M19" s="98" t="s">
        <v>129</v>
      </c>
    </row>
    <row r="20" spans="1:19">
      <c r="A20" s="14" t="s">
        <v>6</v>
      </c>
      <c r="B20" s="14">
        <v>1</v>
      </c>
      <c r="C20" s="73" t="s">
        <v>83</v>
      </c>
      <c r="D20" s="14">
        <v>20</v>
      </c>
      <c r="E20" s="72" t="s">
        <v>82</v>
      </c>
      <c r="F20" s="90">
        <v>53653</v>
      </c>
      <c r="G20" s="90">
        <v>54724</v>
      </c>
      <c r="H20" s="90">
        <v>55820</v>
      </c>
      <c r="I20" s="90">
        <v>56935</v>
      </c>
      <c r="J20" s="90">
        <v>58075</v>
      </c>
      <c r="K20" s="90">
        <v>59236</v>
      </c>
      <c r="L20" s="90">
        <v>60421</v>
      </c>
      <c r="M20" s="18" t="s">
        <v>118</v>
      </c>
    </row>
    <row r="21" spans="1:19" ht="15.5">
      <c r="A21" s="73"/>
      <c r="B21" s="14"/>
      <c r="C21" s="14"/>
      <c r="D21" s="14"/>
      <c r="E21" s="72"/>
      <c r="M21" s="103"/>
    </row>
    <row r="22" spans="1:19" ht="15.5">
      <c r="A22" s="32" t="s">
        <v>23</v>
      </c>
      <c r="B22" s="1"/>
      <c r="C22" s="1"/>
      <c r="D22" s="1"/>
      <c r="E22" s="1"/>
      <c r="F22" s="92"/>
      <c r="H22" s="94" t="str">
        <f>A22</f>
        <v xml:space="preserve">Provided that employees in Group II shall receive the following longevity:  </v>
      </c>
      <c r="L22" s="104"/>
      <c r="M22" s="103"/>
    </row>
    <row r="23" spans="1:19" ht="15.5">
      <c r="A23" s="32" t="s">
        <v>24</v>
      </c>
      <c r="B23" s="1"/>
      <c r="C23" s="1"/>
      <c r="D23" s="1"/>
      <c r="E23" s="1"/>
      <c r="F23" s="92"/>
      <c r="H23" s="96" t="s">
        <v>124</v>
      </c>
      <c r="K23" s="104"/>
      <c r="L23" s="104"/>
    </row>
    <row r="24" spans="1:19" ht="15.5">
      <c r="A24" s="33"/>
      <c r="B24" s="33"/>
      <c r="C24" s="91"/>
      <c r="D24" s="90"/>
      <c r="E24" s="34" t="s">
        <v>25</v>
      </c>
      <c r="F24" s="38"/>
      <c r="H24" s="99">
        <v>0.2</v>
      </c>
      <c r="I24" s="94" t="s">
        <v>25</v>
      </c>
      <c r="K24" s="104"/>
      <c r="L24" s="104"/>
      <c r="M24" s="103"/>
    </row>
    <row r="25" spans="1:19" ht="15.5">
      <c r="A25" s="33"/>
      <c r="B25" s="33"/>
      <c r="C25" s="91"/>
      <c r="D25" s="90"/>
      <c r="E25" s="34" t="s">
        <v>26</v>
      </c>
      <c r="F25" s="38"/>
      <c r="H25" s="99">
        <v>0.38</v>
      </c>
      <c r="I25" s="94" t="s">
        <v>26</v>
      </c>
      <c r="K25" s="104"/>
      <c r="L25" s="104"/>
      <c r="M25" s="103"/>
      <c r="N25" s="105"/>
      <c r="O25" s="105"/>
      <c r="P25" s="106"/>
      <c r="Q25" s="107"/>
      <c r="R25" s="106"/>
      <c r="S25" s="107"/>
    </row>
    <row r="26" spans="1:19" ht="15.5">
      <c r="A26" s="33"/>
      <c r="B26" s="33"/>
      <c r="C26" s="91"/>
      <c r="D26" s="90"/>
      <c r="E26" s="34" t="s">
        <v>27</v>
      </c>
      <c r="F26" s="38"/>
      <c r="H26" s="99">
        <v>0.46</v>
      </c>
      <c r="I26" s="94" t="s">
        <v>27</v>
      </c>
      <c r="J26" s="97"/>
      <c r="K26" s="104"/>
      <c r="L26" s="104"/>
      <c r="M26" s="103"/>
      <c r="N26" s="105"/>
      <c r="O26" s="105"/>
      <c r="P26" s="106"/>
      <c r="Q26" s="107"/>
      <c r="R26" s="106"/>
      <c r="S26" s="107"/>
    </row>
    <row r="27" spans="1:19" ht="15.5">
      <c r="A27" s="33"/>
      <c r="B27" s="33"/>
      <c r="C27" s="91"/>
      <c r="D27" s="90"/>
      <c r="E27" s="34" t="s">
        <v>28</v>
      </c>
      <c r="F27" s="38"/>
      <c r="H27" s="99">
        <v>0.61</v>
      </c>
      <c r="I27" s="94" t="s">
        <v>28</v>
      </c>
      <c r="M27" s="103"/>
    </row>
    <row r="28" spans="1:19" ht="15.5">
      <c r="A28" s="33"/>
      <c r="B28" s="33"/>
      <c r="C28" s="33"/>
      <c r="D28" s="33"/>
      <c r="E28" s="33"/>
      <c r="F28" s="38"/>
      <c r="M28" s="103"/>
      <c r="Q28" s="16"/>
      <c r="R28" s="35"/>
    </row>
    <row r="29" spans="1:19" ht="15.5">
      <c r="A29" s="32"/>
      <c r="B29" s="1"/>
      <c r="C29" s="1"/>
      <c r="D29" s="1"/>
      <c r="E29" s="1"/>
      <c r="F29" s="92"/>
      <c r="M29" s="103"/>
      <c r="N29" s="105"/>
      <c r="O29" s="106"/>
      <c r="P29" s="107"/>
      <c r="Q29" s="16"/>
      <c r="R29" s="35"/>
    </row>
    <row r="30" spans="1:19" ht="15.5">
      <c r="A30" s="32"/>
      <c r="B30" s="1"/>
      <c r="C30" s="1"/>
      <c r="D30" s="1"/>
      <c r="E30" s="1"/>
      <c r="F30" s="92"/>
      <c r="M30" s="103"/>
      <c r="N30" s="105"/>
      <c r="O30" s="106"/>
      <c r="P30" s="107"/>
      <c r="Q30" s="16"/>
      <c r="R30" s="35"/>
    </row>
    <row r="31" spans="1:19" ht="15.5">
      <c r="A31" s="33"/>
      <c r="B31" s="33"/>
      <c r="D31" s="16"/>
      <c r="E31" s="34"/>
      <c r="F31" s="38"/>
      <c r="M31" s="103"/>
      <c r="N31" s="105"/>
      <c r="O31" s="106"/>
      <c r="P31" s="107"/>
      <c r="Q31" s="16"/>
      <c r="R31" s="35"/>
    </row>
    <row r="32" spans="1:19" ht="15.5">
      <c r="A32" s="33"/>
      <c r="B32" s="33"/>
      <c r="D32" s="16"/>
      <c r="E32" s="1"/>
      <c r="F32" s="92"/>
      <c r="G32" s="97"/>
      <c r="N32" s="105"/>
      <c r="O32" s="106"/>
      <c r="P32" s="107"/>
      <c r="Q32" s="33"/>
    </row>
    <row r="33" spans="1:18" ht="15.5">
      <c r="A33" s="33"/>
      <c r="B33" s="33"/>
      <c r="D33" s="16"/>
      <c r="E33" s="72"/>
      <c r="F33" s="98"/>
      <c r="N33" s="105"/>
      <c r="O33" s="106"/>
      <c r="P33" s="107"/>
      <c r="Q33" s="1"/>
    </row>
    <row r="34" spans="1:18" ht="15.5">
      <c r="A34" s="33"/>
      <c r="B34" s="33"/>
      <c r="D34" s="16"/>
      <c r="E34" s="34"/>
      <c r="F34" s="38"/>
      <c r="N34" s="105"/>
      <c r="O34" s="106"/>
      <c r="P34" s="107"/>
      <c r="Q34" s="1"/>
    </row>
    <row r="35" spans="1:18" ht="15.5">
      <c r="A35" s="33"/>
      <c r="B35" s="33"/>
      <c r="C35" s="33"/>
      <c r="D35" s="33"/>
      <c r="E35" s="72"/>
      <c r="F35" s="98"/>
      <c r="N35" s="105"/>
      <c r="O35" s="106"/>
      <c r="P35" s="107"/>
      <c r="Q35" s="36"/>
      <c r="R35" s="35"/>
    </row>
    <row r="36" spans="1:18" ht="15.5">
      <c r="A36" s="34"/>
      <c r="B36" s="37"/>
      <c r="C36" s="34"/>
      <c r="D36" s="33"/>
      <c r="E36" s="34"/>
      <c r="F36" s="38"/>
      <c r="N36" s="105"/>
      <c r="O36" s="106"/>
      <c r="P36" s="107"/>
      <c r="Q36" s="36"/>
      <c r="R36" s="35"/>
    </row>
    <row r="37" spans="1:18">
      <c r="A37" s="37"/>
      <c r="B37" s="34"/>
      <c r="C37" s="33"/>
      <c r="D37" s="34"/>
      <c r="E37" s="34"/>
      <c r="F37" s="38"/>
      <c r="Q37" s="36"/>
      <c r="R37" s="35"/>
    </row>
    <row r="38" spans="1:18">
      <c r="A38" s="37"/>
      <c r="B38" s="37"/>
      <c r="C38" s="34"/>
      <c r="D38" s="34"/>
      <c r="E38" s="34"/>
      <c r="F38" s="38"/>
      <c r="Q38" s="36"/>
      <c r="R38" s="35"/>
    </row>
    <row r="39" spans="1:18">
      <c r="A39" s="34"/>
      <c r="B39" s="37"/>
      <c r="C39" s="34"/>
      <c r="D39" s="34"/>
      <c r="E39" s="37"/>
      <c r="F39" s="38"/>
    </row>
    <row r="40" spans="1:18">
      <c r="A40" s="37"/>
      <c r="B40" s="34"/>
      <c r="C40" s="33"/>
      <c r="D40" s="33"/>
      <c r="E40" s="37"/>
      <c r="F40" s="38"/>
    </row>
  </sheetData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9614F-D9E1-44A4-ADD3-7ECDA98CFB8D}">
  <sheetPr codeName="Sheet17">
    <pageSetUpPr fitToPage="1"/>
  </sheetPr>
  <dimension ref="A1:AI40"/>
  <sheetViews>
    <sheetView topLeftCell="F1" workbookViewId="0">
      <selection activeCell="L20" sqref="F20:L20"/>
    </sheetView>
  </sheetViews>
  <sheetFormatPr defaultColWidth="9.26953125" defaultRowHeight="14.5"/>
  <cols>
    <col min="1" max="1" width="5.7265625" style="109" customWidth="1"/>
    <col min="2" max="2" width="4.7265625" style="109" bestFit="1" customWidth="1"/>
    <col min="3" max="3" width="10.26953125" style="109" bestFit="1" customWidth="1"/>
    <col min="4" max="4" width="9.7265625" style="109" customWidth="1"/>
    <col min="5" max="5" width="29" style="109" customWidth="1"/>
    <col min="6" max="6" width="11.7265625" style="111" customWidth="1"/>
    <col min="7" max="7" width="11.26953125" style="111" customWidth="1"/>
    <col min="8" max="11" width="10.26953125" style="111" customWidth="1"/>
    <col min="12" max="12" width="11.26953125" style="111" customWidth="1"/>
    <col min="13" max="13" width="11.7265625" style="112" customWidth="1"/>
    <col min="14" max="14" width="18.7265625" style="109" customWidth="1"/>
    <col min="15" max="15" width="8.7265625" style="109" bestFit="1" customWidth="1"/>
    <col min="16" max="16" width="9.26953125" style="113" bestFit="1" customWidth="1"/>
    <col min="17" max="17" width="30.7265625" style="109" bestFit="1" customWidth="1"/>
    <col min="18" max="19" width="8.54296875" style="113" bestFit="1" customWidth="1"/>
    <col min="20" max="21" width="7.54296875" style="113" bestFit="1" customWidth="1"/>
    <col min="22" max="25" width="8.54296875" style="113" bestFit="1" customWidth="1"/>
    <col min="26" max="26" width="18.7265625" style="109" customWidth="1"/>
    <col min="27" max="27" width="7.7265625" style="109" bestFit="1" customWidth="1"/>
    <col min="28" max="33" width="7" style="109" bestFit="1" customWidth="1"/>
    <col min="34" max="34" width="7.453125" style="109" bestFit="1" customWidth="1"/>
    <col min="35" max="16384" width="9.26953125" style="109"/>
  </cols>
  <sheetData>
    <row r="1" spans="1:35">
      <c r="A1" s="108" t="s">
        <v>132</v>
      </c>
      <c r="E1" s="110">
        <v>2.35E-2</v>
      </c>
    </row>
    <row r="3" spans="1:35">
      <c r="F3" s="190"/>
      <c r="G3" s="190"/>
      <c r="H3" s="190"/>
      <c r="I3" s="190"/>
      <c r="J3" s="190"/>
      <c r="K3" s="190"/>
      <c r="L3" s="190"/>
      <c r="M3" s="190"/>
    </row>
    <row r="4" spans="1:35">
      <c r="A4" s="108" t="s">
        <v>31</v>
      </c>
      <c r="B4" s="108"/>
      <c r="C4" s="108" t="s">
        <v>81</v>
      </c>
      <c r="D4" s="108"/>
      <c r="E4" s="108"/>
      <c r="F4" s="112"/>
      <c r="G4" s="112"/>
      <c r="H4" s="112"/>
      <c r="I4" s="112"/>
      <c r="J4" s="112"/>
      <c r="K4" s="112"/>
      <c r="L4" s="112"/>
    </row>
    <row r="5" spans="1:35">
      <c r="A5" s="108" t="s">
        <v>7</v>
      </c>
      <c r="B5" s="108"/>
      <c r="C5" s="108"/>
      <c r="D5" s="108"/>
      <c r="E5" s="108"/>
      <c r="F5" s="112"/>
      <c r="G5" s="112"/>
      <c r="H5" s="112"/>
      <c r="I5" s="112"/>
      <c r="J5" s="112"/>
      <c r="K5" s="112"/>
      <c r="L5" s="112"/>
    </row>
    <row r="6" spans="1:35">
      <c r="A6" s="108" t="s">
        <v>0</v>
      </c>
      <c r="B6" s="108" t="s">
        <v>8</v>
      </c>
      <c r="C6" s="108" t="s">
        <v>1</v>
      </c>
      <c r="D6" s="108" t="s">
        <v>45</v>
      </c>
      <c r="E6" s="108" t="s">
        <v>9</v>
      </c>
      <c r="F6" s="114" t="s">
        <v>111</v>
      </c>
      <c r="G6" s="114" t="s">
        <v>112</v>
      </c>
      <c r="H6" s="114" t="s">
        <v>113</v>
      </c>
      <c r="I6" s="114" t="s">
        <v>114</v>
      </c>
      <c r="J6" s="114" t="s">
        <v>115</v>
      </c>
      <c r="K6" s="114" t="s">
        <v>116</v>
      </c>
      <c r="L6" s="114" t="s">
        <v>117</v>
      </c>
      <c r="M6" s="114" t="s">
        <v>122</v>
      </c>
      <c r="O6" s="109" t="s">
        <v>1</v>
      </c>
      <c r="P6" s="113" t="s">
        <v>45</v>
      </c>
      <c r="Q6" s="109" t="s">
        <v>104</v>
      </c>
      <c r="R6" s="113" t="s">
        <v>140</v>
      </c>
      <c r="S6" s="113" t="s">
        <v>112</v>
      </c>
      <c r="T6" s="113" t="s">
        <v>113</v>
      </c>
      <c r="U6" s="113" t="s">
        <v>114</v>
      </c>
      <c r="V6" s="113" t="s">
        <v>115</v>
      </c>
      <c r="W6" s="113" t="s">
        <v>116</v>
      </c>
      <c r="X6" s="113" t="s">
        <v>117</v>
      </c>
      <c r="Y6" s="113" t="s">
        <v>141</v>
      </c>
      <c r="AA6" s="114" t="s">
        <v>111</v>
      </c>
      <c r="AB6" s="114" t="s">
        <v>112</v>
      </c>
      <c r="AC6" s="114" t="s">
        <v>113</v>
      </c>
      <c r="AD6" s="114" t="s">
        <v>114</v>
      </c>
      <c r="AE6" s="114" t="s">
        <v>115</v>
      </c>
      <c r="AF6" s="114" t="s">
        <v>116</v>
      </c>
      <c r="AG6" s="114" t="s">
        <v>117</v>
      </c>
      <c r="AH6" s="114" t="s">
        <v>122</v>
      </c>
    </row>
    <row r="7" spans="1:35">
      <c r="A7" s="113" t="s">
        <v>6</v>
      </c>
      <c r="B7" s="113">
        <v>1</v>
      </c>
      <c r="C7" s="113" t="s">
        <v>33</v>
      </c>
      <c r="D7" s="113" t="s">
        <v>37</v>
      </c>
      <c r="E7" s="115" t="s">
        <v>53</v>
      </c>
      <c r="F7" s="112">
        <f>R7</f>
        <v>70606</v>
      </c>
      <c r="G7" s="112">
        <f t="shared" ref="G7" si="0">S7</f>
        <v>72018</v>
      </c>
      <c r="H7" s="112"/>
      <c r="I7" s="112"/>
      <c r="J7" s="112"/>
      <c r="K7" s="112"/>
      <c r="L7" s="112"/>
      <c r="O7" s="109" t="str">
        <f>C7</f>
        <v>C04234</v>
      </c>
      <c r="P7" s="113" t="str">
        <f>D7</f>
        <v>M02</v>
      </c>
      <c r="Q7" s="109" t="str">
        <f>E7</f>
        <v>Executive Assistant To Mayor</v>
      </c>
      <c r="R7" s="111">
        <v>70606</v>
      </c>
      <c r="S7" s="111">
        <v>72018</v>
      </c>
      <c r="T7" s="111"/>
      <c r="U7" s="111"/>
      <c r="V7" s="111"/>
      <c r="W7" s="111"/>
      <c r="X7" s="111"/>
      <c r="Y7" s="111"/>
      <c r="AA7" s="109">
        <f>ROUNDUP(F7/2080,3)</f>
        <v>33.945999999999998</v>
      </c>
      <c r="AB7" s="109">
        <f t="shared" ref="AB7" si="1">ROUNDUP(G7/2080,3)</f>
        <v>34.625</v>
      </c>
    </row>
    <row r="8" spans="1:35">
      <c r="A8" s="113" t="s">
        <v>6</v>
      </c>
      <c r="B8" s="113">
        <v>1</v>
      </c>
      <c r="C8" s="113" t="s">
        <v>13</v>
      </c>
      <c r="D8" s="113" t="s">
        <v>40</v>
      </c>
      <c r="E8" s="115" t="s">
        <v>14</v>
      </c>
      <c r="F8" s="112">
        <f t="shared" ref="F8:F10" si="2">R8</f>
        <v>108735</v>
      </c>
      <c r="G8" s="112">
        <f t="shared" ref="G8:G10" si="3">S8</f>
        <v>110907</v>
      </c>
      <c r="H8" s="112"/>
      <c r="I8" s="112"/>
      <c r="J8" s="112"/>
      <c r="K8" s="112"/>
      <c r="L8" s="112"/>
      <c r="O8" s="109" t="str">
        <f t="shared" ref="O8:O10" si="4">C8</f>
        <v>C07040</v>
      </c>
      <c r="P8" s="113" t="str">
        <f t="shared" ref="P8:P10" si="5">D8</f>
        <v>M05</v>
      </c>
      <c r="Q8" s="109" t="str">
        <f t="shared" ref="Q8:Q10" si="6">E8</f>
        <v>Mayor's Admin Deputy</v>
      </c>
      <c r="R8" s="111">
        <v>108735</v>
      </c>
      <c r="S8" s="111">
        <v>110907</v>
      </c>
      <c r="T8" s="111"/>
      <c r="U8" s="111"/>
      <c r="V8" s="111"/>
      <c r="W8" s="111"/>
      <c r="X8" s="111"/>
      <c r="Y8" s="111"/>
      <c r="AA8" s="109">
        <f t="shared" ref="AA8:AA20" si="7">ROUNDUP(F8/2080,3)</f>
        <v>52.277000000000001</v>
      </c>
      <c r="AB8" s="109">
        <f t="shared" ref="AB8:AB20" si="8">ROUNDUP(G8/2080,3)</f>
        <v>53.320999999999998</v>
      </c>
    </row>
    <row r="9" spans="1:35">
      <c r="A9" s="113" t="s">
        <v>6</v>
      </c>
      <c r="B9" s="113">
        <v>1</v>
      </c>
      <c r="C9" s="113" t="s">
        <v>30</v>
      </c>
      <c r="D9" s="113" t="s">
        <v>41</v>
      </c>
      <c r="E9" s="115" t="s">
        <v>86</v>
      </c>
      <c r="F9" s="112">
        <f t="shared" si="2"/>
        <v>65586</v>
      </c>
      <c r="G9" s="112">
        <f t="shared" si="3"/>
        <v>66897</v>
      </c>
      <c r="H9" s="112">
        <f t="shared" ref="H9:H10" si="9">T9</f>
        <v>68235</v>
      </c>
      <c r="I9" s="112">
        <f t="shared" ref="I9:I10" si="10">U9</f>
        <v>69599</v>
      </c>
      <c r="J9" s="112">
        <f t="shared" ref="J9:J10" si="11">V9</f>
        <v>70991</v>
      </c>
      <c r="K9" s="112">
        <f t="shared" ref="K9:K10" si="12">W9</f>
        <v>72412</v>
      </c>
      <c r="L9" s="112">
        <f t="shared" ref="L9:L10" si="13">X9</f>
        <v>73861</v>
      </c>
      <c r="O9" s="109" t="str">
        <f t="shared" si="4"/>
        <v>C08274</v>
      </c>
      <c r="P9" s="113" t="str">
        <f t="shared" si="5"/>
        <v>M01</v>
      </c>
      <c r="Q9" s="109" t="str">
        <f t="shared" si="6"/>
        <v>Policy Aide</v>
      </c>
      <c r="R9" s="111">
        <v>65586</v>
      </c>
      <c r="S9" s="111">
        <v>66897</v>
      </c>
      <c r="T9" s="111">
        <v>68235</v>
      </c>
      <c r="U9" s="111">
        <v>69599</v>
      </c>
      <c r="V9" s="111">
        <v>70991</v>
      </c>
      <c r="W9" s="111">
        <v>72412</v>
      </c>
      <c r="X9" s="111">
        <v>73861</v>
      </c>
      <c r="Y9" s="111"/>
      <c r="AA9" s="109">
        <f t="shared" si="7"/>
        <v>31.532</v>
      </c>
      <c r="AB9" s="109">
        <f t="shared" si="8"/>
        <v>32.162999999999997</v>
      </c>
      <c r="AC9" s="109">
        <f t="shared" ref="AC9" si="14">ROUNDUP(H9/2080,3)</f>
        <v>32.805999999999997</v>
      </c>
      <c r="AD9" s="109">
        <f t="shared" ref="AD9" si="15">ROUNDUP(I9/2080,3)</f>
        <v>33.462000000000003</v>
      </c>
      <c r="AE9" s="109">
        <f t="shared" ref="AE9" si="16">ROUNDUP(J9/2080,3)</f>
        <v>34.131</v>
      </c>
      <c r="AF9" s="109">
        <f t="shared" ref="AF9" si="17">ROUNDUP(K9/2080,3)</f>
        <v>34.814</v>
      </c>
      <c r="AG9" s="109">
        <f t="shared" ref="AG9" si="18">ROUNDUP(L9/2080,3)</f>
        <v>35.511000000000003</v>
      </c>
    </row>
    <row r="10" spans="1:35">
      <c r="A10" s="113" t="s">
        <v>6</v>
      </c>
      <c r="B10" s="113">
        <v>1</v>
      </c>
      <c r="C10" s="113" t="s">
        <v>32</v>
      </c>
      <c r="D10" s="113" t="s">
        <v>41</v>
      </c>
      <c r="E10" s="115" t="s">
        <v>121</v>
      </c>
      <c r="F10" s="112">
        <f t="shared" si="2"/>
        <v>65586</v>
      </c>
      <c r="G10" s="112">
        <f t="shared" si="3"/>
        <v>66897</v>
      </c>
      <c r="H10" s="112">
        <f t="shared" si="9"/>
        <v>68235</v>
      </c>
      <c r="I10" s="112">
        <f t="shared" si="10"/>
        <v>69599</v>
      </c>
      <c r="J10" s="112">
        <f t="shared" si="11"/>
        <v>70991</v>
      </c>
      <c r="K10" s="112">
        <f t="shared" si="12"/>
        <v>72412</v>
      </c>
      <c r="L10" s="112">
        <f t="shared" si="13"/>
        <v>73861</v>
      </c>
      <c r="O10" s="109" t="str">
        <f t="shared" si="4"/>
        <v>C08272</v>
      </c>
      <c r="P10" s="113" t="str">
        <f t="shared" si="5"/>
        <v>M01</v>
      </c>
      <c r="Q10" s="109" t="str">
        <f t="shared" si="6"/>
        <v>Policy Aide Community Outreach</v>
      </c>
      <c r="R10" s="111">
        <v>65586</v>
      </c>
      <c r="S10" s="111">
        <v>66897</v>
      </c>
      <c r="T10" s="111">
        <v>68235</v>
      </c>
      <c r="U10" s="111">
        <v>69599</v>
      </c>
      <c r="V10" s="111">
        <v>70991</v>
      </c>
      <c r="W10" s="111">
        <v>72412</v>
      </c>
      <c r="X10" s="111">
        <v>73861</v>
      </c>
      <c r="Y10" s="111"/>
      <c r="AA10" s="109">
        <f t="shared" si="7"/>
        <v>31.532</v>
      </c>
      <c r="AB10" s="109">
        <f t="shared" si="8"/>
        <v>32.162999999999997</v>
      </c>
      <c r="AC10" s="109">
        <f t="shared" ref="AC10:AC20" si="19">ROUNDUP(H10/2080,3)</f>
        <v>32.805999999999997</v>
      </c>
      <c r="AD10" s="109">
        <f t="shared" ref="AD10:AD20" si="20">ROUNDUP(I10/2080,3)</f>
        <v>33.462000000000003</v>
      </c>
      <c r="AE10" s="109">
        <f t="shared" ref="AE10:AE20" si="21">ROUNDUP(J10/2080,3)</f>
        <v>34.131</v>
      </c>
      <c r="AF10" s="109">
        <f t="shared" ref="AF10:AF20" si="22">ROUNDUP(K10/2080,3)</f>
        <v>34.814</v>
      </c>
      <c r="AG10" s="109">
        <f t="shared" ref="AG10:AH20" si="23">ROUNDUP(L10/2080,3)</f>
        <v>35.511000000000003</v>
      </c>
    </row>
    <row r="11" spans="1:35">
      <c r="A11" s="113"/>
      <c r="B11" s="113"/>
      <c r="C11" s="113"/>
      <c r="D11" s="113"/>
      <c r="E11" s="115"/>
      <c r="F11" s="112"/>
      <c r="G11" s="112"/>
      <c r="H11" s="112"/>
      <c r="I11" s="112"/>
      <c r="J11" s="112"/>
      <c r="K11" s="112"/>
      <c r="L11" s="112"/>
    </row>
    <row r="12" spans="1:35">
      <c r="A12" s="116" t="s">
        <v>18</v>
      </c>
      <c r="B12" s="113"/>
      <c r="C12" s="113"/>
      <c r="D12" s="113"/>
      <c r="E12" s="115"/>
      <c r="F12" s="112"/>
      <c r="G12" s="112"/>
      <c r="H12" s="112"/>
      <c r="I12" s="112"/>
      <c r="J12" s="112"/>
      <c r="K12" s="112"/>
      <c r="L12" s="112"/>
    </row>
    <row r="13" spans="1:35">
      <c r="A13" s="108" t="s">
        <v>0</v>
      </c>
      <c r="B13" s="108" t="s">
        <v>8</v>
      </c>
      <c r="C13" s="108" t="s">
        <v>1</v>
      </c>
      <c r="D13" s="108" t="s">
        <v>45</v>
      </c>
      <c r="E13" s="108" t="s">
        <v>9</v>
      </c>
      <c r="F13" s="114" t="s">
        <v>111</v>
      </c>
      <c r="G13" s="114" t="s">
        <v>112</v>
      </c>
      <c r="H13" s="114" t="s">
        <v>113</v>
      </c>
      <c r="I13" s="114" t="s">
        <v>114</v>
      </c>
      <c r="J13" s="114" t="s">
        <v>115</v>
      </c>
      <c r="K13" s="114" t="s">
        <v>116</v>
      </c>
      <c r="L13" s="114" t="s">
        <v>117</v>
      </c>
      <c r="M13" s="114" t="s">
        <v>122</v>
      </c>
      <c r="AA13" s="114" t="s">
        <v>111</v>
      </c>
      <c r="AB13" s="114" t="s">
        <v>112</v>
      </c>
      <c r="AC13" s="114" t="s">
        <v>113</v>
      </c>
      <c r="AD13" s="114" t="s">
        <v>114</v>
      </c>
      <c r="AE13" s="114" t="s">
        <v>115</v>
      </c>
      <c r="AF13" s="114" t="s">
        <v>116</v>
      </c>
      <c r="AG13" s="114" t="s">
        <v>117</v>
      </c>
      <c r="AH13" s="114" t="s">
        <v>122</v>
      </c>
    </row>
    <row r="14" spans="1:35">
      <c r="A14" s="113" t="s">
        <v>6</v>
      </c>
      <c r="B14" s="113">
        <v>1</v>
      </c>
      <c r="C14" s="113" t="s">
        <v>34</v>
      </c>
      <c r="D14" s="113" t="s">
        <v>39</v>
      </c>
      <c r="E14" s="115" t="s">
        <v>85</v>
      </c>
      <c r="F14" s="112">
        <f t="shared" ref="F14" si="24">R14</f>
        <v>92527</v>
      </c>
      <c r="G14" s="112">
        <f t="shared" ref="G14" si="25">S14</f>
        <v>94378</v>
      </c>
      <c r="H14" s="112">
        <f t="shared" ref="H14" si="26">T14</f>
        <v>96266</v>
      </c>
      <c r="I14" s="112">
        <f t="shared" ref="I14" si="27">U14</f>
        <v>98190</v>
      </c>
      <c r="J14" s="112">
        <f t="shared" ref="J14" si="28">V14</f>
        <v>100156</v>
      </c>
      <c r="K14" s="112">
        <f t="shared" ref="K14" si="29">W14</f>
        <v>102157</v>
      </c>
      <c r="L14" s="112">
        <f t="shared" ref="L14" si="30">X14</f>
        <v>104200</v>
      </c>
      <c r="M14" s="112">
        <f t="shared" ref="M14" si="31">Y14</f>
        <v>118374</v>
      </c>
      <c r="O14" s="109" t="str">
        <f t="shared" ref="O14" si="32">C14</f>
        <v>C09175</v>
      </c>
      <c r="P14" s="113" t="str">
        <f t="shared" ref="P14" si="33">D14</f>
        <v>M04</v>
      </c>
      <c r="Q14" s="109" t="str">
        <f t="shared" ref="Q14" si="34">E14</f>
        <v>Principal Policy Aide</v>
      </c>
      <c r="R14" s="111">
        <v>92527</v>
      </c>
      <c r="S14" s="111">
        <v>94378</v>
      </c>
      <c r="T14" s="111">
        <v>96266</v>
      </c>
      <c r="U14" s="111">
        <v>98190</v>
      </c>
      <c r="V14" s="111">
        <v>100156</v>
      </c>
      <c r="W14" s="111">
        <v>102157</v>
      </c>
      <c r="X14" s="111">
        <v>104200</v>
      </c>
      <c r="Y14" s="111">
        <v>118374</v>
      </c>
      <c r="AA14" s="109">
        <f t="shared" si="7"/>
        <v>44.484999999999999</v>
      </c>
      <c r="AB14" s="109">
        <f t="shared" si="8"/>
        <v>45.375</v>
      </c>
      <c r="AC14" s="109">
        <f t="shared" si="19"/>
        <v>46.281999999999996</v>
      </c>
      <c r="AD14" s="109">
        <f t="shared" si="20"/>
        <v>47.207000000000001</v>
      </c>
      <c r="AE14" s="109">
        <f t="shared" si="21"/>
        <v>48.152000000000001</v>
      </c>
      <c r="AF14" s="109">
        <f t="shared" si="22"/>
        <v>49.113999999999997</v>
      </c>
      <c r="AG14" s="109">
        <f t="shared" si="23"/>
        <v>50.097000000000001</v>
      </c>
      <c r="AH14" s="109">
        <f t="shared" si="23"/>
        <v>56.911000000000001</v>
      </c>
      <c r="AI14" s="112"/>
    </row>
    <row r="15" spans="1:35">
      <c r="A15" s="113"/>
      <c r="B15" s="113"/>
      <c r="C15" s="113"/>
      <c r="D15" s="113"/>
      <c r="E15" s="115" t="s">
        <v>123</v>
      </c>
      <c r="G15" s="112"/>
      <c r="H15" s="112"/>
      <c r="I15" s="112"/>
      <c r="J15" s="112"/>
      <c r="K15" s="112"/>
      <c r="L15" s="112"/>
    </row>
    <row r="16" spans="1:35">
      <c r="A16" s="113" t="s">
        <v>6</v>
      </c>
      <c r="B16" s="113">
        <v>1</v>
      </c>
      <c r="C16" s="113" t="s">
        <v>35</v>
      </c>
      <c r="D16" s="113" t="s">
        <v>38</v>
      </c>
      <c r="E16" s="115" t="s">
        <v>56</v>
      </c>
      <c r="F16" s="112">
        <f t="shared" ref="F16:F20" si="35">R16</f>
        <v>81238</v>
      </c>
      <c r="G16" s="112">
        <f t="shared" ref="G16:G20" si="36">S16</f>
        <v>82863</v>
      </c>
      <c r="H16" s="112">
        <f t="shared" ref="H16:H20" si="37">T16</f>
        <v>84519</v>
      </c>
      <c r="I16" s="112">
        <f t="shared" ref="I16:I20" si="38">U16</f>
        <v>86209</v>
      </c>
      <c r="J16" s="112">
        <f t="shared" ref="J16:J20" si="39">V16</f>
        <v>87933</v>
      </c>
      <c r="K16" s="112">
        <f t="shared" ref="K16:K20" si="40">W16</f>
        <v>89691</v>
      </c>
      <c r="L16" s="112">
        <f t="shared" ref="L16:L20" si="41">X16</f>
        <v>91487</v>
      </c>
      <c r="O16" s="109" t="str">
        <f t="shared" ref="O16:O20" si="42">C16</f>
        <v>C09174</v>
      </c>
      <c r="P16" s="113" t="str">
        <f t="shared" ref="P16:P20" si="43">D16</f>
        <v>M03</v>
      </c>
      <c r="Q16" s="109" t="str">
        <f t="shared" ref="Q16:Q20" si="44">E16</f>
        <v>Sr. Policy Aide/Press Secretary</v>
      </c>
      <c r="R16" s="111">
        <v>81238</v>
      </c>
      <c r="S16" s="111">
        <v>82863</v>
      </c>
      <c r="T16" s="111">
        <v>84519</v>
      </c>
      <c r="U16" s="111">
        <v>86209</v>
      </c>
      <c r="V16" s="111">
        <v>87933</v>
      </c>
      <c r="W16" s="111">
        <v>89691</v>
      </c>
      <c r="X16" s="111">
        <v>91487</v>
      </c>
      <c r="Y16" s="111"/>
      <c r="AA16" s="109">
        <f t="shared" si="7"/>
        <v>39.057000000000002</v>
      </c>
      <c r="AB16" s="109">
        <f t="shared" si="8"/>
        <v>39.838000000000001</v>
      </c>
      <c r="AC16" s="109">
        <f t="shared" si="19"/>
        <v>40.634999999999998</v>
      </c>
      <c r="AD16" s="109">
        <f t="shared" si="20"/>
        <v>41.447000000000003</v>
      </c>
      <c r="AE16" s="109">
        <f t="shared" si="21"/>
        <v>42.276000000000003</v>
      </c>
      <c r="AF16" s="109">
        <f t="shared" si="22"/>
        <v>43.121000000000002</v>
      </c>
      <c r="AG16" s="109">
        <f t="shared" si="23"/>
        <v>43.984999999999999</v>
      </c>
    </row>
    <row r="17" spans="1:33">
      <c r="A17" s="113" t="s">
        <v>6</v>
      </c>
      <c r="B17" s="113">
        <v>1</v>
      </c>
      <c r="C17" s="113" t="s">
        <v>36</v>
      </c>
      <c r="D17" s="113" t="s">
        <v>38</v>
      </c>
      <c r="E17" s="115" t="s">
        <v>63</v>
      </c>
      <c r="F17" s="112">
        <f t="shared" si="35"/>
        <v>81238</v>
      </c>
      <c r="G17" s="112">
        <f t="shared" si="36"/>
        <v>82863</v>
      </c>
      <c r="H17" s="112">
        <f t="shared" si="37"/>
        <v>84519</v>
      </c>
      <c r="I17" s="112">
        <f t="shared" si="38"/>
        <v>86209</v>
      </c>
      <c r="J17" s="112">
        <f t="shared" si="39"/>
        <v>87933</v>
      </c>
      <c r="K17" s="112">
        <f t="shared" si="40"/>
        <v>89691</v>
      </c>
      <c r="L17" s="112">
        <f t="shared" si="41"/>
        <v>91487</v>
      </c>
      <c r="O17" s="109" t="str">
        <f t="shared" si="42"/>
        <v>C09173</v>
      </c>
      <c r="P17" s="113" t="str">
        <f t="shared" si="43"/>
        <v>M03</v>
      </c>
      <c r="Q17" s="109" t="str">
        <f t="shared" si="44"/>
        <v>Sr. Policy Aide</v>
      </c>
      <c r="R17" s="111">
        <v>81238</v>
      </c>
      <c r="S17" s="111">
        <v>82863</v>
      </c>
      <c r="T17" s="111">
        <v>84519</v>
      </c>
      <c r="U17" s="111">
        <v>86209</v>
      </c>
      <c r="V17" s="111">
        <v>87933</v>
      </c>
      <c r="W17" s="111">
        <v>89691</v>
      </c>
      <c r="X17" s="111">
        <v>91487</v>
      </c>
      <c r="Y17" s="111"/>
      <c r="AA17" s="109">
        <f t="shared" si="7"/>
        <v>39.057000000000002</v>
      </c>
      <c r="AB17" s="109">
        <f t="shared" si="8"/>
        <v>39.838000000000001</v>
      </c>
      <c r="AC17" s="109">
        <f t="shared" si="19"/>
        <v>40.634999999999998</v>
      </c>
      <c r="AD17" s="109">
        <f t="shared" si="20"/>
        <v>41.447000000000003</v>
      </c>
      <c r="AE17" s="109">
        <f t="shared" si="21"/>
        <v>42.276000000000003</v>
      </c>
      <c r="AF17" s="109">
        <f t="shared" si="22"/>
        <v>43.121000000000002</v>
      </c>
      <c r="AG17" s="109">
        <f t="shared" si="23"/>
        <v>43.984999999999999</v>
      </c>
    </row>
    <row r="18" spans="1:33">
      <c r="A18" s="113" t="s">
        <v>6</v>
      </c>
      <c r="B18" s="113">
        <v>1</v>
      </c>
      <c r="C18" s="113" t="s">
        <v>15</v>
      </c>
      <c r="D18" s="113">
        <v>30</v>
      </c>
      <c r="E18" s="115" t="s">
        <v>22</v>
      </c>
      <c r="F18" s="112">
        <f t="shared" si="35"/>
        <v>70793</v>
      </c>
      <c r="G18" s="112">
        <f t="shared" si="36"/>
        <v>72239</v>
      </c>
      <c r="H18" s="112">
        <f t="shared" si="37"/>
        <v>73712</v>
      </c>
      <c r="I18" s="112">
        <f t="shared" si="38"/>
        <v>75217</v>
      </c>
      <c r="J18" s="112">
        <f t="shared" si="39"/>
        <v>76752</v>
      </c>
      <c r="K18" s="112">
        <f t="shared" si="40"/>
        <v>78318</v>
      </c>
      <c r="L18" s="112">
        <f t="shared" si="41"/>
        <v>79917</v>
      </c>
      <c r="O18" s="109" t="str">
        <f t="shared" si="42"/>
        <v>C02740</v>
      </c>
      <c r="P18" s="113">
        <f t="shared" si="43"/>
        <v>30</v>
      </c>
      <c r="Q18" s="109" t="str">
        <f t="shared" si="44"/>
        <v xml:space="preserve">Council Member Assistant/Aide </v>
      </c>
      <c r="R18" s="111">
        <v>70793</v>
      </c>
      <c r="S18" s="111">
        <v>72239</v>
      </c>
      <c r="T18" s="111">
        <v>73712</v>
      </c>
      <c r="U18" s="111">
        <v>75217</v>
      </c>
      <c r="V18" s="111">
        <v>76752</v>
      </c>
      <c r="W18" s="111">
        <v>78318</v>
      </c>
      <c r="X18" s="111">
        <v>79917</v>
      </c>
      <c r="Y18" s="111"/>
      <c r="AA18" s="109">
        <f t="shared" si="7"/>
        <v>34.036000000000001</v>
      </c>
      <c r="AB18" s="109">
        <f t="shared" si="8"/>
        <v>34.731000000000002</v>
      </c>
      <c r="AC18" s="109">
        <f t="shared" si="19"/>
        <v>35.439</v>
      </c>
      <c r="AD18" s="109">
        <f t="shared" si="20"/>
        <v>36.162999999999997</v>
      </c>
      <c r="AE18" s="109">
        <f t="shared" si="21"/>
        <v>36.9</v>
      </c>
      <c r="AF18" s="109">
        <f t="shared" si="22"/>
        <v>37.652999999999999</v>
      </c>
      <c r="AG18" s="109">
        <f t="shared" si="23"/>
        <v>38.421999999999997</v>
      </c>
    </row>
    <row r="19" spans="1:33">
      <c r="A19" s="113" t="s">
        <v>6</v>
      </c>
      <c r="B19" s="113">
        <v>1</v>
      </c>
      <c r="C19" s="113" t="s">
        <v>46</v>
      </c>
      <c r="D19" s="113">
        <v>21</v>
      </c>
      <c r="E19" s="115" t="s">
        <v>47</v>
      </c>
      <c r="F19" s="112">
        <f t="shared" si="35"/>
        <v>64272</v>
      </c>
      <c r="G19" s="112">
        <f t="shared" si="36"/>
        <v>65583</v>
      </c>
      <c r="H19" s="112">
        <f t="shared" si="37"/>
        <v>66922</v>
      </c>
      <c r="I19" s="112">
        <f t="shared" si="38"/>
        <v>68287</v>
      </c>
      <c r="J19" s="112">
        <f t="shared" si="39"/>
        <v>69681</v>
      </c>
      <c r="K19" s="112">
        <f t="shared" si="40"/>
        <v>71103</v>
      </c>
      <c r="L19" s="112">
        <f t="shared" si="41"/>
        <v>72554</v>
      </c>
      <c r="O19" s="109" t="str">
        <f t="shared" si="42"/>
        <v>C02755</v>
      </c>
      <c r="P19" s="113">
        <f t="shared" si="43"/>
        <v>21</v>
      </c>
      <c r="Q19" s="109" t="str">
        <f t="shared" si="44"/>
        <v>Council Office Associate Appt</v>
      </c>
      <c r="R19" s="111">
        <v>64272</v>
      </c>
      <c r="S19" s="111">
        <v>65583</v>
      </c>
      <c r="T19" s="111">
        <v>66922</v>
      </c>
      <c r="U19" s="111">
        <v>68287</v>
      </c>
      <c r="V19" s="111">
        <v>69681</v>
      </c>
      <c r="W19" s="111">
        <v>71103</v>
      </c>
      <c r="X19" s="111">
        <v>72554</v>
      </c>
      <c r="Y19" s="111"/>
      <c r="AA19" s="109">
        <f t="shared" si="7"/>
        <v>30.9</v>
      </c>
      <c r="AB19" s="109">
        <f t="shared" si="8"/>
        <v>31.530999999999999</v>
      </c>
      <c r="AC19" s="109">
        <f t="shared" si="19"/>
        <v>32.174999999999997</v>
      </c>
      <c r="AD19" s="109">
        <f t="shared" si="20"/>
        <v>32.831000000000003</v>
      </c>
      <c r="AE19" s="109">
        <f t="shared" si="21"/>
        <v>33.500999999999998</v>
      </c>
      <c r="AF19" s="109">
        <f t="shared" si="22"/>
        <v>34.185000000000002</v>
      </c>
      <c r="AG19" s="109">
        <f t="shared" si="23"/>
        <v>34.881999999999998</v>
      </c>
    </row>
    <row r="20" spans="1:33">
      <c r="A20" s="113" t="s">
        <v>6</v>
      </c>
      <c r="B20" s="113">
        <v>1</v>
      </c>
      <c r="C20" s="113" t="s">
        <v>83</v>
      </c>
      <c r="D20" s="113">
        <v>20</v>
      </c>
      <c r="E20" s="115" t="s">
        <v>82</v>
      </c>
      <c r="F20" s="112">
        <f t="shared" si="35"/>
        <v>54914</v>
      </c>
      <c r="G20" s="112">
        <f t="shared" si="36"/>
        <v>56010</v>
      </c>
      <c r="H20" s="112">
        <f t="shared" si="37"/>
        <v>57132</v>
      </c>
      <c r="I20" s="112">
        <f t="shared" si="38"/>
        <v>58273</v>
      </c>
      <c r="J20" s="112">
        <f t="shared" si="39"/>
        <v>59440</v>
      </c>
      <c r="K20" s="112">
        <f t="shared" si="40"/>
        <v>60628</v>
      </c>
      <c r="L20" s="112">
        <f t="shared" si="41"/>
        <v>61841</v>
      </c>
      <c r="O20" s="109" t="str">
        <f t="shared" si="42"/>
        <v>C00270</v>
      </c>
      <c r="P20" s="113">
        <f t="shared" si="43"/>
        <v>20</v>
      </c>
      <c r="Q20" s="109" t="str">
        <f t="shared" si="44"/>
        <v>Administrative Aid to the Mayor</v>
      </c>
      <c r="R20" s="111">
        <v>54914</v>
      </c>
      <c r="S20" s="111">
        <v>56010</v>
      </c>
      <c r="T20" s="111">
        <v>57132</v>
      </c>
      <c r="U20" s="111">
        <v>58273</v>
      </c>
      <c r="V20" s="111">
        <v>59440</v>
      </c>
      <c r="W20" s="111">
        <v>60628</v>
      </c>
      <c r="X20" s="111">
        <v>61841</v>
      </c>
      <c r="Y20" s="111"/>
      <c r="AA20" s="109">
        <f t="shared" si="7"/>
        <v>26.401</v>
      </c>
      <c r="AB20" s="109">
        <f t="shared" si="8"/>
        <v>26.928000000000001</v>
      </c>
      <c r="AC20" s="109">
        <f t="shared" si="19"/>
        <v>27.468</v>
      </c>
      <c r="AD20" s="109">
        <f t="shared" si="20"/>
        <v>28.015999999999998</v>
      </c>
      <c r="AE20" s="109">
        <f t="shared" si="21"/>
        <v>28.577000000000002</v>
      </c>
      <c r="AF20" s="109">
        <f t="shared" si="22"/>
        <v>29.149000000000001</v>
      </c>
      <c r="AG20" s="109">
        <f t="shared" si="23"/>
        <v>29.731999999999999</v>
      </c>
    </row>
    <row r="21" spans="1:33">
      <c r="A21" s="113"/>
      <c r="B21" s="113"/>
      <c r="C21" s="113"/>
      <c r="D21" s="113"/>
      <c r="E21" s="115"/>
      <c r="M21" s="117"/>
    </row>
    <row r="22" spans="1:33">
      <c r="A22" s="116" t="s">
        <v>23</v>
      </c>
      <c r="B22" s="108"/>
      <c r="C22" s="108"/>
      <c r="D22" s="108"/>
      <c r="E22" s="108"/>
      <c r="F22" s="114"/>
      <c r="H22" s="118" t="str">
        <f>A22</f>
        <v xml:space="preserve">Provided that employees in Group II shall receive the following longevity:  </v>
      </c>
      <c r="L22" s="119"/>
      <c r="M22" s="117"/>
    </row>
    <row r="23" spans="1:33">
      <c r="A23" s="116" t="s">
        <v>24</v>
      </c>
      <c r="B23" s="108"/>
      <c r="C23" s="108"/>
      <c r="D23" s="108" t="s">
        <v>137</v>
      </c>
      <c r="E23" s="108"/>
      <c r="F23" s="114"/>
      <c r="H23" s="120" t="s">
        <v>124</v>
      </c>
      <c r="K23" s="119"/>
      <c r="L23" s="119"/>
      <c r="P23" s="113" t="s">
        <v>146</v>
      </c>
    </row>
    <row r="24" spans="1:33">
      <c r="C24" s="121"/>
      <c r="D24" s="112">
        <f>H24*2080</f>
        <v>437</v>
      </c>
      <c r="E24" s="115" t="s">
        <v>25</v>
      </c>
      <c r="H24" s="122">
        <f>ROUNDUP(VLOOKUP(E24,'January 1, 2020'!$E$24:$H$27,4,0)*(1+IncrPerc2020),2)</f>
        <v>0.21</v>
      </c>
      <c r="I24" s="118" t="s">
        <v>133</v>
      </c>
      <c r="K24" s="119"/>
      <c r="L24" s="119"/>
      <c r="M24" s="117"/>
      <c r="O24" s="109" t="s">
        <v>142</v>
      </c>
      <c r="P24" s="111">
        <v>437</v>
      </c>
      <c r="Q24" s="131"/>
    </row>
    <row r="25" spans="1:33">
      <c r="C25" s="121"/>
      <c r="D25" s="112">
        <f t="shared" ref="D25:D27" si="45">H25*2080</f>
        <v>811</v>
      </c>
      <c r="E25" s="115" t="s">
        <v>26</v>
      </c>
      <c r="H25" s="122">
        <f>ROUNDUP(VLOOKUP(E25,'January 1, 2020'!$E$24:$H$27,4,0)*(1+IncrPerc2020),2)</f>
        <v>0.39</v>
      </c>
      <c r="I25" s="118" t="s">
        <v>134</v>
      </c>
      <c r="K25" s="119"/>
      <c r="L25" s="119"/>
      <c r="M25" s="117"/>
      <c r="N25" s="123"/>
      <c r="O25" s="123" t="s">
        <v>143</v>
      </c>
      <c r="P25" s="111">
        <v>811</v>
      </c>
      <c r="Q25" s="131"/>
      <c r="R25" s="124"/>
      <c r="S25" s="124"/>
      <c r="T25" s="124"/>
      <c r="U25" s="124"/>
      <c r="V25" s="124"/>
      <c r="W25" s="124"/>
      <c r="X25" s="124"/>
      <c r="Y25" s="124"/>
      <c r="Z25" s="123"/>
      <c r="AA25" s="123"/>
      <c r="AB25" s="125"/>
      <c r="AC25" s="126"/>
      <c r="AD25" s="125"/>
      <c r="AE25" s="126"/>
    </row>
    <row r="26" spans="1:33">
      <c r="C26" s="121"/>
      <c r="D26" s="112">
        <f t="shared" si="45"/>
        <v>998</v>
      </c>
      <c r="E26" s="115" t="s">
        <v>27</v>
      </c>
      <c r="H26" s="122">
        <f>ROUNDUP(VLOOKUP(E26,'January 1, 2020'!$E$24:$H$27,4,0)*(1+IncrPerc2020),2)</f>
        <v>0.48</v>
      </c>
      <c r="I26" s="118" t="s">
        <v>135</v>
      </c>
      <c r="J26" s="127"/>
      <c r="K26" s="119"/>
      <c r="L26" s="119"/>
      <c r="M26" s="117"/>
      <c r="N26" s="123"/>
      <c r="O26" s="123" t="s">
        <v>144</v>
      </c>
      <c r="P26" s="111">
        <v>998</v>
      </c>
      <c r="Q26" s="131"/>
      <c r="R26" s="124"/>
      <c r="S26" s="124"/>
      <c r="T26" s="124"/>
      <c r="U26" s="124"/>
      <c r="V26" s="124"/>
      <c r="W26" s="124"/>
      <c r="X26" s="124"/>
      <c r="Y26" s="124"/>
      <c r="Z26" s="123"/>
      <c r="AA26" s="123"/>
      <c r="AB26" s="125"/>
      <c r="AC26" s="126"/>
      <c r="AD26" s="125"/>
      <c r="AE26" s="126"/>
    </row>
    <row r="27" spans="1:33">
      <c r="C27" s="121"/>
      <c r="D27" s="112">
        <f t="shared" si="45"/>
        <v>1310</v>
      </c>
      <c r="E27" s="115" t="s">
        <v>28</v>
      </c>
      <c r="H27" s="122">
        <f>ROUNDUP(VLOOKUP(E27,'January 1, 2020'!$E$24:$H$27,4,0)*(1+IncrPerc2020),2)</f>
        <v>0.63</v>
      </c>
      <c r="I27" s="118" t="s">
        <v>136</v>
      </c>
      <c r="M27" s="117"/>
      <c r="O27" s="109" t="s">
        <v>145</v>
      </c>
      <c r="P27" s="111">
        <v>1310</v>
      </c>
      <c r="Q27" s="131"/>
    </row>
    <row r="28" spans="1:33">
      <c r="M28" s="117"/>
      <c r="AC28" s="128"/>
      <c r="AD28" s="129"/>
    </row>
    <row r="29" spans="1:33">
      <c r="A29" s="116"/>
      <c r="B29" s="108"/>
      <c r="C29" s="108"/>
      <c r="D29" s="108"/>
      <c r="E29" s="108"/>
      <c r="F29" s="114"/>
      <c r="M29" s="117"/>
      <c r="N29" s="123"/>
      <c r="O29" s="123"/>
      <c r="P29" s="124"/>
      <c r="Q29" s="123"/>
      <c r="R29" s="124"/>
      <c r="S29" s="124"/>
      <c r="T29" s="124"/>
      <c r="U29" s="124"/>
      <c r="V29" s="124"/>
      <c r="W29" s="124"/>
      <c r="X29" s="124"/>
      <c r="Y29" s="124"/>
      <c r="Z29" s="123"/>
      <c r="AA29" s="125"/>
      <c r="AB29" s="126"/>
      <c r="AC29" s="128"/>
      <c r="AD29" s="129"/>
    </row>
    <row r="30" spans="1:33">
      <c r="A30" s="116"/>
      <c r="B30" s="108"/>
      <c r="C30" s="108"/>
      <c r="D30" s="108"/>
      <c r="E30" s="108"/>
      <c r="F30" s="114"/>
      <c r="M30" s="117"/>
      <c r="N30" s="123"/>
      <c r="O30" s="123"/>
      <c r="P30" s="124"/>
      <c r="Q30" s="123"/>
      <c r="R30" s="124"/>
      <c r="S30" s="124"/>
      <c r="T30" s="124"/>
      <c r="U30" s="124"/>
      <c r="V30" s="124"/>
      <c r="W30" s="124"/>
      <c r="X30" s="124"/>
      <c r="Y30" s="124"/>
      <c r="Z30" s="123"/>
      <c r="AA30" s="125"/>
      <c r="AB30" s="126"/>
      <c r="AC30" s="128"/>
      <c r="AD30" s="129"/>
    </row>
    <row r="31" spans="1:33">
      <c r="D31" s="128"/>
      <c r="E31" s="115"/>
      <c r="M31" s="117"/>
      <c r="N31" s="123"/>
      <c r="O31" s="123"/>
      <c r="P31" s="124"/>
      <c r="Q31" s="123"/>
      <c r="R31" s="124"/>
      <c r="S31" s="124"/>
      <c r="T31" s="124"/>
      <c r="U31" s="124"/>
      <c r="V31" s="124"/>
      <c r="W31" s="124"/>
      <c r="X31" s="124"/>
      <c r="Y31" s="124"/>
      <c r="Z31" s="123"/>
      <c r="AA31" s="125"/>
      <c r="AB31" s="126"/>
      <c r="AC31" s="128"/>
      <c r="AD31" s="129"/>
    </row>
    <row r="32" spans="1:33">
      <c r="D32" s="128"/>
      <c r="E32" s="108"/>
      <c r="F32" s="114"/>
      <c r="G32" s="127"/>
      <c r="N32" s="123"/>
      <c r="O32" s="123"/>
      <c r="P32" s="124"/>
      <c r="Q32" s="123"/>
      <c r="R32" s="124"/>
      <c r="S32" s="124"/>
      <c r="T32" s="124"/>
      <c r="U32" s="124"/>
      <c r="V32" s="124"/>
      <c r="W32" s="124"/>
      <c r="X32" s="124"/>
      <c r="Y32" s="124"/>
      <c r="Z32" s="123"/>
      <c r="AA32" s="125"/>
      <c r="AB32" s="126"/>
    </row>
    <row r="33" spans="1:30">
      <c r="D33" s="128"/>
      <c r="E33" s="115"/>
      <c r="N33" s="123"/>
      <c r="O33" s="123"/>
      <c r="P33" s="124"/>
      <c r="Q33" s="123"/>
      <c r="R33" s="124"/>
      <c r="S33" s="124"/>
      <c r="T33" s="124"/>
      <c r="U33" s="124"/>
      <c r="V33" s="124"/>
      <c r="W33" s="124"/>
      <c r="X33" s="124"/>
      <c r="Y33" s="124"/>
      <c r="Z33" s="123"/>
      <c r="AA33" s="125"/>
      <c r="AB33" s="126"/>
      <c r="AC33" s="108"/>
    </row>
    <row r="34" spans="1:30">
      <c r="D34" s="128"/>
      <c r="E34" s="115"/>
      <c r="N34" s="123"/>
      <c r="O34" s="123"/>
      <c r="P34" s="124"/>
      <c r="Q34" s="123"/>
      <c r="R34" s="124"/>
      <c r="S34" s="124"/>
      <c r="T34" s="124"/>
      <c r="U34" s="124"/>
      <c r="V34" s="124"/>
      <c r="W34" s="124"/>
      <c r="X34" s="124"/>
      <c r="Y34" s="124"/>
      <c r="Z34" s="123"/>
      <c r="AA34" s="125"/>
      <c r="AB34" s="126"/>
      <c r="AC34" s="108"/>
    </row>
    <row r="35" spans="1:30">
      <c r="E35" s="115"/>
      <c r="N35" s="123"/>
      <c r="O35" s="123"/>
      <c r="P35" s="124"/>
      <c r="Q35" s="123"/>
      <c r="R35" s="124"/>
      <c r="S35" s="124"/>
      <c r="T35" s="124"/>
      <c r="U35" s="124"/>
      <c r="V35" s="124"/>
      <c r="W35" s="124"/>
      <c r="X35" s="124"/>
      <c r="Y35" s="124"/>
      <c r="Z35" s="123"/>
      <c r="AA35" s="125"/>
      <c r="AB35" s="126"/>
      <c r="AC35" s="130"/>
      <c r="AD35" s="129"/>
    </row>
    <row r="36" spans="1:30">
      <c r="A36" s="115"/>
      <c r="B36" s="113"/>
      <c r="C36" s="115"/>
      <c r="E36" s="115"/>
      <c r="N36" s="123"/>
      <c r="O36" s="123"/>
      <c r="P36" s="124"/>
      <c r="Q36" s="123"/>
      <c r="R36" s="124"/>
      <c r="S36" s="124"/>
      <c r="T36" s="124"/>
      <c r="U36" s="124"/>
      <c r="V36" s="124"/>
      <c r="W36" s="124"/>
      <c r="X36" s="124"/>
      <c r="Y36" s="124"/>
      <c r="Z36" s="123"/>
      <c r="AA36" s="125"/>
      <c r="AB36" s="126"/>
      <c r="AC36" s="130"/>
      <c r="AD36" s="129"/>
    </row>
    <row r="37" spans="1:30">
      <c r="A37" s="113"/>
      <c r="B37" s="115"/>
      <c r="D37" s="115"/>
      <c r="E37" s="115"/>
      <c r="AC37" s="130"/>
      <c r="AD37" s="129"/>
    </row>
    <row r="38" spans="1:30">
      <c r="A38" s="113"/>
      <c r="B38" s="113"/>
      <c r="C38" s="115"/>
      <c r="D38" s="115"/>
      <c r="E38" s="115"/>
      <c r="AC38" s="130"/>
      <c r="AD38" s="129"/>
    </row>
    <row r="39" spans="1:30">
      <c r="A39" s="115"/>
      <c r="B39" s="113"/>
      <c r="C39" s="115"/>
      <c r="D39" s="115"/>
      <c r="E39" s="113"/>
    </row>
    <row r="40" spans="1:30">
      <c r="A40" s="113"/>
      <c r="B40" s="115"/>
      <c r="E40" s="113"/>
    </row>
  </sheetData>
  <mergeCells count="1">
    <mergeCell ref="F3:M3"/>
  </mergeCells>
  <phoneticPr fontId="2" type="noConversion"/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AA90-578D-4090-B0D7-7C46A6FDA5A3}">
  <sheetPr codeName="Sheet18">
    <pageSetUpPr fitToPage="1"/>
  </sheetPr>
  <dimension ref="A1:AJ40"/>
  <sheetViews>
    <sheetView showGridLines="0" workbookViewId="0"/>
  </sheetViews>
  <sheetFormatPr defaultColWidth="9.26953125" defaultRowHeight="14.5"/>
  <cols>
    <col min="1" max="1" width="10.26953125" style="109" bestFit="1" customWidth="1"/>
    <col min="2" max="3" width="10.26953125" style="109" customWidth="1"/>
    <col min="4" max="4" width="33.54296875" style="109" customWidth="1"/>
    <col min="5" max="5" width="11.7265625" style="111" customWidth="1"/>
    <col min="6" max="6" width="11.26953125" style="111" customWidth="1"/>
    <col min="7" max="10" width="10.26953125" style="111" customWidth="1"/>
    <col min="11" max="11" width="11.26953125" style="111" customWidth="1"/>
    <col min="12" max="12" width="11.7265625" style="112" customWidth="1"/>
    <col min="13" max="13" width="18.7265625" style="109" customWidth="1"/>
    <col min="14" max="14" width="12.26953125" style="134" hidden="1" customWidth="1"/>
    <col min="15" max="15" width="9.26953125" style="136" hidden="1" customWidth="1"/>
    <col min="16" max="16" width="30.7265625" style="134" hidden="1" customWidth="1"/>
    <col min="17" max="18" width="8.54296875" style="136" hidden="1" customWidth="1"/>
    <col min="19" max="20" width="7.54296875" style="136" hidden="1" customWidth="1"/>
    <col min="21" max="24" width="8.54296875" style="136" hidden="1" customWidth="1"/>
    <col min="25" max="26" width="8.54296875" style="145" hidden="1" customWidth="1"/>
    <col min="27" max="27" width="30.7265625" style="146" hidden="1" customWidth="1"/>
    <col min="28" max="35" width="7.54296875" style="146" hidden="1" customWidth="1"/>
    <col min="36" max="16384" width="9.26953125" style="109"/>
  </cols>
  <sheetData>
    <row r="1" spans="1:36">
      <c r="A1" s="108" t="s">
        <v>148</v>
      </c>
      <c r="N1" s="134" t="s">
        <v>150</v>
      </c>
      <c r="O1" s="135">
        <v>1.0149999999999999</v>
      </c>
    </row>
    <row r="2" spans="1:36">
      <c r="A2" s="142" t="s">
        <v>147</v>
      </c>
      <c r="D2" s="110"/>
    </row>
    <row r="3" spans="1:36">
      <c r="A3" s="109" t="s">
        <v>154</v>
      </c>
    </row>
    <row r="4" spans="1:36">
      <c r="A4" s="142" t="s">
        <v>149</v>
      </c>
      <c r="E4" s="190"/>
      <c r="F4" s="190"/>
      <c r="G4" s="190"/>
      <c r="H4" s="190"/>
      <c r="I4" s="190"/>
      <c r="J4" s="190"/>
      <c r="K4" s="190"/>
      <c r="L4" s="190"/>
    </row>
    <row r="5" spans="1:36">
      <c r="D5" s="108"/>
      <c r="E5" s="112"/>
      <c r="F5" s="112"/>
      <c r="G5" s="112"/>
      <c r="H5" s="112"/>
      <c r="I5" s="112"/>
      <c r="J5" s="112"/>
      <c r="K5" s="112"/>
      <c r="N5" s="134" t="s">
        <v>156</v>
      </c>
      <c r="Y5" s="145" t="s">
        <v>155</v>
      </c>
    </row>
    <row r="6" spans="1:36">
      <c r="A6" s="108" t="s">
        <v>7</v>
      </c>
      <c r="B6" s="108"/>
      <c r="C6" s="108"/>
      <c r="D6" s="108"/>
      <c r="E6" s="112"/>
      <c r="F6" s="112"/>
      <c r="G6" s="112"/>
      <c r="H6" s="112"/>
      <c r="I6" s="112"/>
      <c r="J6" s="112"/>
      <c r="K6" s="112"/>
      <c r="Q6" s="136">
        <v>4</v>
      </c>
      <c r="R6" s="136">
        <f>Q6+1</f>
        <v>5</v>
      </c>
      <c r="S6" s="136">
        <f t="shared" ref="S6:W6" si="0">R6+1</f>
        <v>6</v>
      </c>
      <c r="T6" s="136">
        <f t="shared" si="0"/>
        <v>7</v>
      </c>
      <c r="U6" s="136">
        <f t="shared" si="0"/>
        <v>8</v>
      </c>
      <c r="V6" s="136">
        <f t="shared" si="0"/>
        <v>9</v>
      </c>
      <c r="W6" s="136">
        <f t="shared" si="0"/>
        <v>10</v>
      </c>
      <c r="X6" s="136">
        <f>W6+1</f>
        <v>11</v>
      </c>
    </row>
    <row r="7" spans="1:36">
      <c r="A7" s="162" t="s">
        <v>1</v>
      </c>
      <c r="B7" s="132" t="s">
        <v>45</v>
      </c>
      <c r="C7" s="162" t="s">
        <v>0</v>
      </c>
      <c r="D7" s="132" t="s">
        <v>104</v>
      </c>
      <c r="E7" s="133" t="s">
        <v>111</v>
      </c>
      <c r="F7" s="133" t="s">
        <v>112</v>
      </c>
      <c r="G7" s="133" t="s">
        <v>113</v>
      </c>
      <c r="H7" s="133" t="s">
        <v>114</v>
      </c>
      <c r="I7" s="133" t="s">
        <v>115</v>
      </c>
      <c r="J7" s="133" t="s">
        <v>116</v>
      </c>
      <c r="K7" s="133" t="s">
        <v>117</v>
      </c>
      <c r="L7" s="133"/>
      <c r="N7" s="143" t="s">
        <v>1</v>
      </c>
      <c r="O7" s="144" t="s">
        <v>45</v>
      </c>
      <c r="P7" s="143" t="s">
        <v>104</v>
      </c>
      <c r="Q7" s="144" t="s">
        <v>140</v>
      </c>
      <c r="R7" s="144" t="s">
        <v>112</v>
      </c>
      <c r="S7" s="144" t="s">
        <v>113</v>
      </c>
      <c r="T7" s="144" t="s">
        <v>114</v>
      </c>
      <c r="U7" s="144" t="s">
        <v>115</v>
      </c>
      <c r="V7" s="144" t="s">
        <v>116</v>
      </c>
      <c r="W7" s="144" t="s">
        <v>117</v>
      </c>
      <c r="X7" s="144" t="s">
        <v>141</v>
      </c>
      <c r="Y7" s="147" t="s">
        <v>1</v>
      </c>
      <c r="Z7" s="148" t="s">
        <v>45</v>
      </c>
      <c r="AA7" s="147" t="s">
        <v>104</v>
      </c>
      <c r="AB7" s="148" t="s">
        <v>140</v>
      </c>
      <c r="AC7" s="148" t="s">
        <v>112</v>
      </c>
      <c r="AD7" s="148" t="s">
        <v>113</v>
      </c>
      <c r="AE7" s="148" t="s">
        <v>114</v>
      </c>
      <c r="AF7" s="148" t="s">
        <v>115</v>
      </c>
      <c r="AG7" s="148" t="s">
        <v>116</v>
      </c>
      <c r="AH7" s="148" t="s">
        <v>117</v>
      </c>
      <c r="AI7" s="148" t="s">
        <v>141</v>
      </c>
    </row>
    <row r="8" spans="1:36">
      <c r="A8" s="113" t="s">
        <v>33</v>
      </c>
      <c r="B8" s="113" t="s">
        <v>37</v>
      </c>
      <c r="C8" s="113" t="s">
        <v>6</v>
      </c>
      <c r="D8" s="115" t="s">
        <v>53</v>
      </c>
      <c r="E8" s="112">
        <f>Q8</f>
        <v>71665</v>
      </c>
      <c r="F8" s="112">
        <f t="shared" ref="F8:K8" si="1">R8</f>
        <v>73098</v>
      </c>
      <c r="G8" s="112">
        <f t="shared" si="1"/>
        <v>0</v>
      </c>
      <c r="H8" s="112">
        <f t="shared" si="1"/>
        <v>0</v>
      </c>
      <c r="I8" s="112">
        <f t="shared" si="1"/>
        <v>0</v>
      </c>
      <c r="J8" s="112">
        <f t="shared" si="1"/>
        <v>0</v>
      </c>
      <c r="K8" s="112">
        <f t="shared" si="1"/>
        <v>0</v>
      </c>
      <c r="L8" s="112">
        <f>X8</f>
        <v>0</v>
      </c>
      <c r="N8" s="134" t="str">
        <f t="shared" ref="N8:O11" si="2">A8</f>
        <v>C04234</v>
      </c>
      <c r="O8" s="136" t="str">
        <f t="shared" si="2"/>
        <v>M02</v>
      </c>
      <c r="P8" s="134" t="str">
        <f>D8</f>
        <v>Executive Assistant To Mayor</v>
      </c>
      <c r="Q8" s="137">
        <f t="shared" ref="Q8:X11" si="3">ROUND(VLOOKUP($N8,DataFeb2020,Q$6,0)*IncrPerc2021,0)</f>
        <v>71665</v>
      </c>
      <c r="R8" s="137">
        <f t="shared" si="3"/>
        <v>73098</v>
      </c>
      <c r="S8" s="137">
        <f t="shared" si="3"/>
        <v>0</v>
      </c>
      <c r="T8" s="137">
        <f t="shared" si="3"/>
        <v>0</v>
      </c>
      <c r="U8" s="137">
        <f t="shared" si="3"/>
        <v>0</v>
      </c>
      <c r="V8" s="137">
        <f t="shared" si="3"/>
        <v>0</v>
      </c>
      <c r="W8" s="137">
        <f t="shared" si="3"/>
        <v>0</v>
      </c>
      <c r="X8" s="137">
        <f t="shared" si="3"/>
        <v>0</v>
      </c>
      <c r="Y8" s="149" t="str">
        <f t="shared" ref="Y8:Z11" si="4">A8</f>
        <v>C04234</v>
      </c>
      <c r="Z8" s="149" t="str">
        <f t="shared" si="4"/>
        <v>M02</v>
      </c>
      <c r="AA8" s="146" t="str">
        <f>D8</f>
        <v>Executive Assistant To Mayor</v>
      </c>
      <c r="AB8" s="150">
        <f t="shared" ref="AB8:AC11" si="5">ROUNDUP(E8/2080,3)</f>
        <v>34.454999999999998</v>
      </c>
      <c r="AC8" s="150">
        <f t="shared" si="5"/>
        <v>35.143999999999998</v>
      </c>
      <c r="AD8" s="150"/>
      <c r="AE8" s="150"/>
      <c r="AF8" s="150"/>
      <c r="AG8" s="150"/>
      <c r="AH8" s="150"/>
      <c r="AI8" s="150"/>
    </row>
    <row r="9" spans="1:36">
      <c r="A9" s="113" t="s">
        <v>13</v>
      </c>
      <c r="B9" s="113" t="s">
        <v>40</v>
      </c>
      <c r="C9" s="113" t="s">
        <v>6</v>
      </c>
      <c r="D9" s="115" t="s">
        <v>14</v>
      </c>
      <c r="E9" s="112">
        <f t="shared" ref="E9:E11" si="6">Q9</f>
        <v>110366</v>
      </c>
      <c r="F9" s="112">
        <f t="shared" ref="F9:F11" si="7">R9</f>
        <v>112571</v>
      </c>
      <c r="G9" s="112">
        <f t="shared" ref="G9:G11" si="8">S9</f>
        <v>0</v>
      </c>
      <c r="H9" s="112">
        <f t="shared" ref="H9:H11" si="9">T9</f>
        <v>0</v>
      </c>
      <c r="I9" s="112">
        <f t="shared" ref="I9:I11" si="10">U9</f>
        <v>0</v>
      </c>
      <c r="J9" s="112">
        <f t="shared" ref="J9:J11" si="11">V9</f>
        <v>0</v>
      </c>
      <c r="K9" s="112">
        <f t="shared" ref="K9:K11" si="12">W9</f>
        <v>0</v>
      </c>
      <c r="L9" s="112">
        <f t="shared" ref="L9:L11" si="13">X9</f>
        <v>0</v>
      </c>
      <c r="N9" s="134" t="str">
        <f t="shared" si="2"/>
        <v>C07040</v>
      </c>
      <c r="O9" s="136" t="str">
        <f t="shared" si="2"/>
        <v>M05</v>
      </c>
      <c r="P9" s="134" t="str">
        <f t="shared" ref="P9:P11" si="14">D9</f>
        <v>Mayor's Admin Deputy</v>
      </c>
      <c r="Q9" s="137">
        <f t="shared" si="3"/>
        <v>110366</v>
      </c>
      <c r="R9" s="137">
        <f t="shared" si="3"/>
        <v>112571</v>
      </c>
      <c r="S9" s="137">
        <f t="shared" si="3"/>
        <v>0</v>
      </c>
      <c r="T9" s="137">
        <f t="shared" si="3"/>
        <v>0</v>
      </c>
      <c r="U9" s="137">
        <f t="shared" si="3"/>
        <v>0</v>
      </c>
      <c r="V9" s="137">
        <f t="shared" si="3"/>
        <v>0</v>
      </c>
      <c r="W9" s="137">
        <f t="shared" si="3"/>
        <v>0</v>
      </c>
      <c r="X9" s="137">
        <f t="shared" si="3"/>
        <v>0</v>
      </c>
      <c r="Y9" s="149" t="str">
        <f t="shared" si="4"/>
        <v>C07040</v>
      </c>
      <c r="Z9" s="149" t="str">
        <f t="shared" si="4"/>
        <v>M05</v>
      </c>
      <c r="AA9" s="146" t="str">
        <f t="shared" ref="AA9:AA11" si="15">D9</f>
        <v>Mayor's Admin Deputy</v>
      </c>
      <c r="AB9" s="150">
        <f t="shared" si="5"/>
        <v>53.061</v>
      </c>
      <c r="AC9" s="150">
        <f t="shared" si="5"/>
        <v>54.121000000000002</v>
      </c>
      <c r="AD9" s="150"/>
      <c r="AE9" s="150"/>
      <c r="AF9" s="150"/>
      <c r="AG9" s="150"/>
      <c r="AH9" s="150"/>
      <c r="AI9" s="150"/>
    </row>
    <row r="10" spans="1:36">
      <c r="A10" s="113" t="s">
        <v>30</v>
      </c>
      <c r="B10" s="113" t="s">
        <v>41</v>
      </c>
      <c r="C10" s="113" t="s">
        <v>6</v>
      </c>
      <c r="D10" s="115" t="s">
        <v>86</v>
      </c>
      <c r="E10" s="112">
        <f t="shared" si="6"/>
        <v>66570</v>
      </c>
      <c r="F10" s="112">
        <f t="shared" si="7"/>
        <v>67900</v>
      </c>
      <c r="G10" s="112">
        <f t="shared" si="8"/>
        <v>69259</v>
      </c>
      <c r="H10" s="112">
        <f t="shared" si="9"/>
        <v>70643</v>
      </c>
      <c r="I10" s="112">
        <f t="shared" si="10"/>
        <v>72056</v>
      </c>
      <c r="J10" s="112">
        <f t="shared" si="11"/>
        <v>73498</v>
      </c>
      <c r="K10" s="112">
        <f t="shared" si="12"/>
        <v>74969</v>
      </c>
      <c r="L10" s="112">
        <f t="shared" si="13"/>
        <v>0</v>
      </c>
      <c r="N10" s="134" t="str">
        <f t="shared" si="2"/>
        <v>C08274</v>
      </c>
      <c r="O10" s="136" t="str">
        <f t="shared" si="2"/>
        <v>M01</v>
      </c>
      <c r="P10" s="134" t="str">
        <f t="shared" si="14"/>
        <v>Policy Aide</v>
      </c>
      <c r="Q10" s="137">
        <f t="shared" si="3"/>
        <v>66570</v>
      </c>
      <c r="R10" s="137">
        <f t="shared" si="3"/>
        <v>67900</v>
      </c>
      <c r="S10" s="137">
        <f t="shared" si="3"/>
        <v>69259</v>
      </c>
      <c r="T10" s="137">
        <f t="shared" si="3"/>
        <v>70643</v>
      </c>
      <c r="U10" s="137">
        <f t="shared" si="3"/>
        <v>72056</v>
      </c>
      <c r="V10" s="137">
        <f t="shared" si="3"/>
        <v>73498</v>
      </c>
      <c r="W10" s="137">
        <f t="shared" si="3"/>
        <v>74969</v>
      </c>
      <c r="X10" s="137">
        <f t="shared" si="3"/>
        <v>0</v>
      </c>
      <c r="Y10" s="149" t="str">
        <f t="shared" si="4"/>
        <v>C08274</v>
      </c>
      <c r="Z10" s="149" t="str">
        <f t="shared" si="4"/>
        <v>M01</v>
      </c>
      <c r="AA10" s="146" t="str">
        <f t="shared" si="15"/>
        <v>Policy Aide</v>
      </c>
      <c r="AB10" s="150">
        <f t="shared" si="5"/>
        <v>32.005000000000003</v>
      </c>
      <c r="AC10" s="150">
        <f t="shared" si="5"/>
        <v>32.645000000000003</v>
      </c>
      <c r="AD10" s="150">
        <f t="shared" ref="AD10:AH11" si="16">ROUNDUP(G10/2080,3)</f>
        <v>33.298000000000002</v>
      </c>
      <c r="AE10" s="150">
        <f t="shared" si="16"/>
        <v>33.963000000000001</v>
      </c>
      <c r="AF10" s="150">
        <f t="shared" si="16"/>
        <v>34.643000000000001</v>
      </c>
      <c r="AG10" s="150">
        <f t="shared" si="16"/>
        <v>35.335999999999999</v>
      </c>
      <c r="AH10" s="150">
        <f t="shared" si="16"/>
        <v>36.042999999999999</v>
      </c>
      <c r="AI10" s="150"/>
    </row>
    <row r="11" spans="1:36">
      <c r="A11" s="113" t="s">
        <v>32</v>
      </c>
      <c r="B11" s="113" t="s">
        <v>41</v>
      </c>
      <c r="C11" s="113" t="s">
        <v>6</v>
      </c>
      <c r="D11" s="115" t="s">
        <v>121</v>
      </c>
      <c r="E11" s="112">
        <f t="shared" si="6"/>
        <v>66570</v>
      </c>
      <c r="F11" s="112">
        <f t="shared" si="7"/>
        <v>67900</v>
      </c>
      <c r="G11" s="112">
        <f t="shared" si="8"/>
        <v>69259</v>
      </c>
      <c r="H11" s="112">
        <f t="shared" si="9"/>
        <v>70643</v>
      </c>
      <c r="I11" s="112">
        <f t="shared" si="10"/>
        <v>72056</v>
      </c>
      <c r="J11" s="112">
        <f t="shared" si="11"/>
        <v>73498</v>
      </c>
      <c r="K11" s="112">
        <f t="shared" si="12"/>
        <v>74969</v>
      </c>
      <c r="L11" s="112">
        <f t="shared" si="13"/>
        <v>0</v>
      </c>
      <c r="N11" s="134" t="str">
        <f t="shared" si="2"/>
        <v>C08272</v>
      </c>
      <c r="O11" s="136" t="str">
        <f t="shared" si="2"/>
        <v>M01</v>
      </c>
      <c r="P11" s="134" t="str">
        <f t="shared" si="14"/>
        <v>Policy Aide Community Outreach</v>
      </c>
      <c r="Q11" s="137">
        <f t="shared" si="3"/>
        <v>66570</v>
      </c>
      <c r="R11" s="137">
        <f t="shared" si="3"/>
        <v>67900</v>
      </c>
      <c r="S11" s="137">
        <f t="shared" si="3"/>
        <v>69259</v>
      </c>
      <c r="T11" s="137">
        <f t="shared" si="3"/>
        <v>70643</v>
      </c>
      <c r="U11" s="137">
        <f t="shared" si="3"/>
        <v>72056</v>
      </c>
      <c r="V11" s="137">
        <f t="shared" si="3"/>
        <v>73498</v>
      </c>
      <c r="W11" s="137">
        <f t="shared" si="3"/>
        <v>74969</v>
      </c>
      <c r="X11" s="137">
        <f t="shared" si="3"/>
        <v>0</v>
      </c>
      <c r="Y11" s="149" t="str">
        <f t="shared" si="4"/>
        <v>C08272</v>
      </c>
      <c r="Z11" s="149" t="str">
        <f t="shared" si="4"/>
        <v>M01</v>
      </c>
      <c r="AA11" s="146" t="str">
        <f t="shared" si="15"/>
        <v>Policy Aide Community Outreach</v>
      </c>
      <c r="AB11" s="150">
        <f t="shared" si="5"/>
        <v>32.005000000000003</v>
      </c>
      <c r="AC11" s="150">
        <f t="shared" si="5"/>
        <v>32.645000000000003</v>
      </c>
      <c r="AD11" s="150">
        <f t="shared" si="16"/>
        <v>33.298000000000002</v>
      </c>
      <c r="AE11" s="150">
        <f t="shared" si="16"/>
        <v>33.963000000000001</v>
      </c>
      <c r="AF11" s="150">
        <f t="shared" si="16"/>
        <v>34.643000000000001</v>
      </c>
      <c r="AG11" s="150">
        <f t="shared" si="16"/>
        <v>35.335999999999999</v>
      </c>
      <c r="AH11" s="150">
        <f t="shared" si="16"/>
        <v>36.042999999999999</v>
      </c>
      <c r="AI11" s="150"/>
    </row>
    <row r="12" spans="1:36">
      <c r="A12" s="113"/>
      <c r="B12" s="113"/>
      <c r="C12" s="113"/>
      <c r="D12" s="115"/>
      <c r="E12" s="112"/>
      <c r="F12" s="112"/>
      <c r="G12" s="112"/>
      <c r="H12" s="112"/>
      <c r="I12" s="112"/>
      <c r="J12" s="112"/>
      <c r="K12" s="112"/>
      <c r="AB12" s="150"/>
      <c r="AC12" s="150"/>
      <c r="AD12" s="150"/>
      <c r="AE12" s="150"/>
      <c r="AF12" s="150"/>
      <c r="AG12" s="150"/>
      <c r="AH12" s="150"/>
      <c r="AI12" s="150"/>
    </row>
    <row r="13" spans="1:36">
      <c r="A13" s="163" t="s">
        <v>18</v>
      </c>
      <c r="B13" s="113"/>
      <c r="D13" s="115"/>
      <c r="E13" s="112"/>
      <c r="F13" s="112"/>
      <c r="G13" s="112"/>
      <c r="H13" s="112"/>
      <c r="I13" s="112"/>
      <c r="J13" s="112"/>
      <c r="K13" s="112"/>
      <c r="AB13" s="150"/>
      <c r="AC13" s="150"/>
      <c r="AD13" s="150"/>
      <c r="AE13" s="150"/>
      <c r="AF13" s="150"/>
      <c r="AG13" s="150"/>
      <c r="AH13" s="150"/>
      <c r="AI13" s="150"/>
    </row>
    <row r="14" spans="1:36">
      <c r="A14" s="162" t="s">
        <v>1</v>
      </c>
      <c r="B14" s="132" t="s">
        <v>45</v>
      </c>
      <c r="C14" s="162" t="s">
        <v>0</v>
      </c>
      <c r="D14" s="132" t="s">
        <v>104</v>
      </c>
      <c r="E14" s="133" t="s">
        <v>111</v>
      </c>
      <c r="F14" s="133" t="s">
        <v>112</v>
      </c>
      <c r="G14" s="133" t="s">
        <v>113</v>
      </c>
      <c r="H14" s="133" t="s">
        <v>114</v>
      </c>
      <c r="I14" s="133" t="s">
        <v>115</v>
      </c>
      <c r="J14" s="133" t="s">
        <v>116</v>
      </c>
      <c r="K14" s="133" t="s">
        <v>117</v>
      </c>
      <c r="L14" s="133" t="s">
        <v>122</v>
      </c>
      <c r="N14" s="143" t="s">
        <v>1</v>
      </c>
      <c r="O14" s="144" t="s">
        <v>45</v>
      </c>
      <c r="P14" s="143" t="s">
        <v>104</v>
      </c>
      <c r="Q14" s="144" t="s">
        <v>140</v>
      </c>
      <c r="R14" s="144" t="s">
        <v>112</v>
      </c>
      <c r="S14" s="144" t="s">
        <v>113</v>
      </c>
      <c r="T14" s="144" t="s">
        <v>114</v>
      </c>
      <c r="U14" s="144" t="s">
        <v>115</v>
      </c>
      <c r="V14" s="144" t="s">
        <v>116</v>
      </c>
      <c r="W14" s="144" t="s">
        <v>117</v>
      </c>
      <c r="X14" s="144" t="s">
        <v>141</v>
      </c>
      <c r="Y14" s="147" t="s">
        <v>1</v>
      </c>
      <c r="Z14" s="148" t="s">
        <v>45</v>
      </c>
      <c r="AA14" s="147" t="s">
        <v>104</v>
      </c>
      <c r="AB14" s="160" t="s">
        <v>140</v>
      </c>
      <c r="AC14" s="160" t="s">
        <v>112</v>
      </c>
      <c r="AD14" s="160" t="s">
        <v>113</v>
      </c>
      <c r="AE14" s="160" t="s">
        <v>114</v>
      </c>
      <c r="AF14" s="160" t="s">
        <v>115</v>
      </c>
      <c r="AG14" s="160" t="s">
        <v>116</v>
      </c>
      <c r="AH14" s="160" t="s">
        <v>117</v>
      </c>
      <c r="AI14" s="160" t="s">
        <v>141</v>
      </c>
    </row>
    <row r="15" spans="1:36">
      <c r="A15" s="113" t="s">
        <v>34</v>
      </c>
      <c r="B15" s="113" t="s">
        <v>39</v>
      </c>
      <c r="C15" s="113" t="s">
        <v>6</v>
      </c>
      <c r="D15" s="115" t="s">
        <v>85</v>
      </c>
      <c r="E15" s="112">
        <f t="shared" ref="E15" si="17">Q15</f>
        <v>93915</v>
      </c>
      <c r="F15" s="112">
        <f t="shared" ref="F15" si="18">R15</f>
        <v>95794</v>
      </c>
      <c r="G15" s="112">
        <f t="shared" ref="G15" si="19">S15</f>
        <v>97710</v>
      </c>
      <c r="H15" s="112">
        <f t="shared" ref="H15" si="20">T15</f>
        <v>99663</v>
      </c>
      <c r="I15" s="112">
        <f t="shared" ref="I15" si="21">U15</f>
        <v>101658</v>
      </c>
      <c r="J15" s="112">
        <f t="shared" ref="J15" si="22">V15</f>
        <v>103689</v>
      </c>
      <c r="K15" s="112">
        <f t="shared" ref="K15" si="23">W15</f>
        <v>105763</v>
      </c>
      <c r="L15" s="112">
        <f t="shared" ref="L15" si="24">X15</f>
        <v>120150</v>
      </c>
      <c r="N15" s="134" t="str">
        <f>A15</f>
        <v>C09175</v>
      </c>
      <c r="O15" s="136" t="str">
        <f>B15</f>
        <v>M04</v>
      </c>
      <c r="P15" s="134" t="str">
        <f t="shared" ref="P15" si="25">D15</f>
        <v>Principal Policy Aide</v>
      </c>
      <c r="Q15" s="137">
        <f t="shared" ref="Q15:X15" si="26">ROUND(VLOOKUP($N15,DataFeb2020,Q$6,0)*IncrPerc2021,0)</f>
        <v>93915</v>
      </c>
      <c r="R15" s="137">
        <f t="shared" si="26"/>
        <v>95794</v>
      </c>
      <c r="S15" s="137">
        <f t="shared" si="26"/>
        <v>97710</v>
      </c>
      <c r="T15" s="137">
        <f t="shared" si="26"/>
        <v>99663</v>
      </c>
      <c r="U15" s="137">
        <f t="shared" si="26"/>
        <v>101658</v>
      </c>
      <c r="V15" s="137">
        <f t="shared" si="26"/>
        <v>103689</v>
      </c>
      <c r="W15" s="137">
        <f t="shared" si="26"/>
        <v>105763</v>
      </c>
      <c r="X15" s="137">
        <f t="shared" si="26"/>
        <v>120150</v>
      </c>
      <c r="Y15" s="149" t="str">
        <f>A15</f>
        <v>C09175</v>
      </c>
      <c r="Z15" s="149" t="str">
        <f>B15</f>
        <v>M04</v>
      </c>
      <c r="AA15" s="146" t="str">
        <f>D15</f>
        <v>Principal Policy Aide</v>
      </c>
      <c r="AB15" s="150">
        <f t="shared" ref="AB15:AI15" si="27">ROUNDUP(E15/2080,3)</f>
        <v>45.152000000000001</v>
      </c>
      <c r="AC15" s="150">
        <f t="shared" si="27"/>
        <v>46.055</v>
      </c>
      <c r="AD15" s="150">
        <f t="shared" si="27"/>
        <v>46.975999999999999</v>
      </c>
      <c r="AE15" s="150">
        <f t="shared" si="27"/>
        <v>47.914999999999999</v>
      </c>
      <c r="AF15" s="150">
        <f t="shared" si="27"/>
        <v>48.875</v>
      </c>
      <c r="AG15" s="150">
        <f t="shared" si="27"/>
        <v>49.850999999999999</v>
      </c>
      <c r="AH15" s="150">
        <f t="shared" si="27"/>
        <v>50.847999999999999</v>
      </c>
      <c r="AI15" s="150">
        <f t="shared" si="27"/>
        <v>57.765000000000001</v>
      </c>
      <c r="AJ15" s="112"/>
    </row>
    <row r="16" spans="1:36">
      <c r="A16" s="113"/>
      <c r="B16" s="113"/>
      <c r="C16" s="113"/>
      <c r="D16" s="115" t="s">
        <v>123</v>
      </c>
      <c r="F16" s="112"/>
      <c r="G16" s="112"/>
      <c r="H16" s="112"/>
      <c r="I16" s="112"/>
      <c r="J16" s="112"/>
      <c r="K16" s="112"/>
      <c r="AB16" s="150"/>
      <c r="AC16" s="150"/>
      <c r="AD16" s="150"/>
      <c r="AE16" s="150"/>
      <c r="AF16" s="150"/>
      <c r="AG16" s="150"/>
      <c r="AH16" s="150"/>
      <c r="AI16" s="150"/>
    </row>
    <row r="17" spans="1:35">
      <c r="A17" s="113" t="s">
        <v>35</v>
      </c>
      <c r="B17" s="113" t="s">
        <v>38</v>
      </c>
      <c r="C17" s="113" t="s">
        <v>6</v>
      </c>
      <c r="D17" s="115" t="s">
        <v>56</v>
      </c>
      <c r="E17" s="112">
        <f t="shared" ref="E17:E21" si="28">Q17</f>
        <v>82457</v>
      </c>
      <c r="F17" s="112">
        <f t="shared" ref="F17:F21" si="29">R17</f>
        <v>84106</v>
      </c>
      <c r="G17" s="112">
        <f t="shared" ref="G17:G21" si="30">S17</f>
        <v>85787</v>
      </c>
      <c r="H17" s="112">
        <f t="shared" ref="H17:H21" si="31">T17</f>
        <v>87502</v>
      </c>
      <c r="I17" s="112">
        <f t="shared" ref="I17:I21" si="32">U17</f>
        <v>89252</v>
      </c>
      <c r="J17" s="112">
        <f t="shared" ref="J17:J21" si="33">V17</f>
        <v>91036</v>
      </c>
      <c r="K17" s="112">
        <f t="shared" ref="K17:K21" si="34">W17</f>
        <v>92859</v>
      </c>
      <c r="L17" s="112">
        <f t="shared" ref="L17:L21" si="35">X17</f>
        <v>0</v>
      </c>
      <c r="N17" s="134" t="str">
        <f t="shared" ref="N17:O21" si="36">A17</f>
        <v>C09174</v>
      </c>
      <c r="O17" s="136" t="str">
        <f t="shared" si="36"/>
        <v>M03</v>
      </c>
      <c r="P17" s="134" t="str">
        <f t="shared" ref="P17:P21" si="37">D17</f>
        <v>Sr. Policy Aide/Press Secretary</v>
      </c>
      <c r="Q17" s="137">
        <f t="shared" ref="Q17:X21" si="38">ROUND(VLOOKUP($N17,DataFeb2020,Q$6,0)*IncrPerc2021,0)</f>
        <v>82457</v>
      </c>
      <c r="R17" s="137">
        <f t="shared" si="38"/>
        <v>84106</v>
      </c>
      <c r="S17" s="137">
        <f t="shared" si="38"/>
        <v>85787</v>
      </c>
      <c r="T17" s="137">
        <f t="shared" si="38"/>
        <v>87502</v>
      </c>
      <c r="U17" s="137">
        <f t="shared" si="38"/>
        <v>89252</v>
      </c>
      <c r="V17" s="137">
        <f t="shared" si="38"/>
        <v>91036</v>
      </c>
      <c r="W17" s="137">
        <f t="shared" si="38"/>
        <v>92859</v>
      </c>
      <c r="X17" s="137">
        <f t="shared" si="38"/>
        <v>0</v>
      </c>
      <c r="Y17" s="149" t="str">
        <f t="shared" ref="Y17:Z21" si="39">A17</f>
        <v>C09174</v>
      </c>
      <c r="Z17" s="149" t="str">
        <f t="shared" si="39"/>
        <v>M03</v>
      </c>
      <c r="AA17" s="146" t="str">
        <f t="shared" ref="AA17:AA21" si="40">D17</f>
        <v>Sr. Policy Aide/Press Secretary</v>
      </c>
      <c r="AB17" s="150">
        <f t="shared" ref="AB17:AH21" si="41">ROUNDUP(E17/2080,3)</f>
        <v>39.643000000000001</v>
      </c>
      <c r="AC17" s="150">
        <f t="shared" si="41"/>
        <v>40.436</v>
      </c>
      <c r="AD17" s="150">
        <f t="shared" si="41"/>
        <v>41.244</v>
      </c>
      <c r="AE17" s="150">
        <f t="shared" si="41"/>
        <v>42.069000000000003</v>
      </c>
      <c r="AF17" s="150">
        <f t="shared" si="41"/>
        <v>42.91</v>
      </c>
      <c r="AG17" s="150">
        <f t="shared" si="41"/>
        <v>43.768000000000001</v>
      </c>
      <c r="AH17" s="150">
        <f t="shared" si="41"/>
        <v>44.643999999999998</v>
      </c>
      <c r="AI17" s="150"/>
    </row>
    <row r="18" spans="1:35">
      <c r="A18" s="113" t="s">
        <v>36</v>
      </c>
      <c r="B18" s="113" t="s">
        <v>38</v>
      </c>
      <c r="C18" s="113" t="s">
        <v>6</v>
      </c>
      <c r="D18" s="115" t="s">
        <v>63</v>
      </c>
      <c r="E18" s="112">
        <f t="shared" si="28"/>
        <v>82457</v>
      </c>
      <c r="F18" s="112">
        <f t="shared" si="29"/>
        <v>84106</v>
      </c>
      <c r="G18" s="112">
        <f t="shared" si="30"/>
        <v>85787</v>
      </c>
      <c r="H18" s="112">
        <f t="shared" si="31"/>
        <v>87502</v>
      </c>
      <c r="I18" s="112">
        <f t="shared" si="32"/>
        <v>89252</v>
      </c>
      <c r="J18" s="112">
        <f t="shared" si="33"/>
        <v>91036</v>
      </c>
      <c r="K18" s="112">
        <f t="shared" si="34"/>
        <v>92859</v>
      </c>
      <c r="L18" s="112">
        <f t="shared" si="35"/>
        <v>0</v>
      </c>
      <c r="N18" s="134" t="str">
        <f t="shared" si="36"/>
        <v>C09173</v>
      </c>
      <c r="O18" s="136" t="str">
        <f t="shared" si="36"/>
        <v>M03</v>
      </c>
      <c r="P18" s="134" t="str">
        <f t="shared" si="37"/>
        <v>Sr. Policy Aide</v>
      </c>
      <c r="Q18" s="137">
        <f t="shared" si="38"/>
        <v>82457</v>
      </c>
      <c r="R18" s="137">
        <f t="shared" si="38"/>
        <v>84106</v>
      </c>
      <c r="S18" s="137">
        <f t="shared" si="38"/>
        <v>85787</v>
      </c>
      <c r="T18" s="137">
        <f t="shared" si="38"/>
        <v>87502</v>
      </c>
      <c r="U18" s="137">
        <f t="shared" si="38"/>
        <v>89252</v>
      </c>
      <c r="V18" s="137">
        <f t="shared" si="38"/>
        <v>91036</v>
      </c>
      <c r="W18" s="137">
        <f t="shared" si="38"/>
        <v>92859</v>
      </c>
      <c r="X18" s="137">
        <f t="shared" si="38"/>
        <v>0</v>
      </c>
      <c r="Y18" s="149" t="str">
        <f t="shared" si="39"/>
        <v>C09173</v>
      </c>
      <c r="Z18" s="149" t="str">
        <f t="shared" si="39"/>
        <v>M03</v>
      </c>
      <c r="AA18" s="146" t="str">
        <f t="shared" si="40"/>
        <v>Sr. Policy Aide</v>
      </c>
      <c r="AB18" s="150">
        <f t="shared" si="41"/>
        <v>39.643000000000001</v>
      </c>
      <c r="AC18" s="150">
        <f t="shared" si="41"/>
        <v>40.436</v>
      </c>
      <c r="AD18" s="150">
        <f t="shared" si="41"/>
        <v>41.244</v>
      </c>
      <c r="AE18" s="150">
        <f t="shared" si="41"/>
        <v>42.069000000000003</v>
      </c>
      <c r="AF18" s="150">
        <f t="shared" si="41"/>
        <v>42.91</v>
      </c>
      <c r="AG18" s="150">
        <f t="shared" si="41"/>
        <v>43.768000000000001</v>
      </c>
      <c r="AH18" s="150">
        <f t="shared" si="41"/>
        <v>44.643999999999998</v>
      </c>
      <c r="AI18" s="150"/>
    </row>
    <row r="19" spans="1:35">
      <c r="A19" s="113" t="s">
        <v>15</v>
      </c>
      <c r="B19" s="113">
        <v>30</v>
      </c>
      <c r="C19" s="113" t="s">
        <v>6</v>
      </c>
      <c r="D19" s="115" t="s">
        <v>22</v>
      </c>
      <c r="E19" s="112">
        <f t="shared" si="28"/>
        <v>71855</v>
      </c>
      <c r="F19" s="112">
        <f t="shared" si="29"/>
        <v>73323</v>
      </c>
      <c r="G19" s="112">
        <f t="shared" si="30"/>
        <v>74818</v>
      </c>
      <c r="H19" s="112">
        <f t="shared" si="31"/>
        <v>76345</v>
      </c>
      <c r="I19" s="112">
        <f t="shared" si="32"/>
        <v>77903</v>
      </c>
      <c r="J19" s="112">
        <f t="shared" si="33"/>
        <v>79493</v>
      </c>
      <c r="K19" s="112">
        <f t="shared" si="34"/>
        <v>81116</v>
      </c>
      <c r="L19" s="112">
        <f t="shared" si="35"/>
        <v>0</v>
      </c>
      <c r="N19" s="134" t="str">
        <f t="shared" si="36"/>
        <v>C02740</v>
      </c>
      <c r="O19" s="136">
        <f t="shared" si="36"/>
        <v>30</v>
      </c>
      <c r="P19" s="134" t="str">
        <f t="shared" si="37"/>
        <v xml:space="preserve">Council Member Assistant/Aide </v>
      </c>
      <c r="Q19" s="137">
        <f t="shared" si="38"/>
        <v>71855</v>
      </c>
      <c r="R19" s="137">
        <f t="shared" si="38"/>
        <v>73323</v>
      </c>
      <c r="S19" s="137">
        <f t="shared" si="38"/>
        <v>74818</v>
      </c>
      <c r="T19" s="137">
        <f t="shared" si="38"/>
        <v>76345</v>
      </c>
      <c r="U19" s="137">
        <f t="shared" si="38"/>
        <v>77903</v>
      </c>
      <c r="V19" s="137">
        <f t="shared" si="38"/>
        <v>79493</v>
      </c>
      <c r="W19" s="137">
        <f t="shared" si="38"/>
        <v>81116</v>
      </c>
      <c r="X19" s="137">
        <f t="shared" si="38"/>
        <v>0</v>
      </c>
      <c r="Y19" s="149" t="str">
        <f t="shared" si="39"/>
        <v>C02740</v>
      </c>
      <c r="Z19" s="145">
        <f t="shared" si="39"/>
        <v>30</v>
      </c>
      <c r="AA19" s="146" t="str">
        <f t="shared" si="40"/>
        <v xml:space="preserve">Council Member Assistant/Aide </v>
      </c>
      <c r="AB19" s="150">
        <f t="shared" si="41"/>
        <v>34.545999999999999</v>
      </c>
      <c r="AC19" s="150">
        <f t="shared" si="41"/>
        <v>35.252000000000002</v>
      </c>
      <c r="AD19" s="150">
        <f t="shared" si="41"/>
        <v>35.970999999999997</v>
      </c>
      <c r="AE19" s="150">
        <f t="shared" si="41"/>
        <v>36.704999999999998</v>
      </c>
      <c r="AF19" s="150">
        <f t="shared" si="41"/>
        <v>37.454000000000001</v>
      </c>
      <c r="AG19" s="150">
        <f t="shared" si="41"/>
        <v>38.218000000000004</v>
      </c>
      <c r="AH19" s="150">
        <f t="shared" si="41"/>
        <v>38.999000000000002</v>
      </c>
      <c r="AI19" s="150"/>
    </row>
    <row r="20" spans="1:35">
      <c r="A20" s="113" t="s">
        <v>46</v>
      </c>
      <c r="B20" s="113">
        <v>21</v>
      </c>
      <c r="C20" s="113" t="s">
        <v>6</v>
      </c>
      <c r="D20" s="115" t="s">
        <v>47</v>
      </c>
      <c r="E20" s="112">
        <f t="shared" si="28"/>
        <v>65236</v>
      </c>
      <c r="F20" s="112">
        <f t="shared" si="29"/>
        <v>66567</v>
      </c>
      <c r="G20" s="112">
        <f t="shared" si="30"/>
        <v>67926</v>
      </c>
      <c r="H20" s="112">
        <f t="shared" si="31"/>
        <v>69311</v>
      </c>
      <c r="I20" s="112">
        <f t="shared" si="32"/>
        <v>70726</v>
      </c>
      <c r="J20" s="112">
        <f t="shared" si="33"/>
        <v>72170</v>
      </c>
      <c r="K20" s="112">
        <f t="shared" si="34"/>
        <v>73642</v>
      </c>
      <c r="L20" s="112">
        <f t="shared" si="35"/>
        <v>0</v>
      </c>
      <c r="N20" s="134" t="str">
        <f t="shared" si="36"/>
        <v>C02755</v>
      </c>
      <c r="O20" s="136">
        <f t="shared" si="36"/>
        <v>21</v>
      </c>
      <c r="P20" s="134" t="str">
        <f t="shared" si="37"/>
        <v>Council Office Associate Appt</v>
      </c>
      <c r="Q20" s="137">
        <f t="shared" si="38"/>
        <v>65236</v>
      </c>
      <c r="R20" s="137">
        <f t="shared" si="38"/>
        <v>66567</v>
      </c>
      <c r="S20" s="137">
        <f t="shared" si="38"/>
        <v>67926</v>
      </c>
      <c r="T20" s="137">
        <f t="shared" si="38"/>
        <v>69311</v>
      </c>
      <c r="U20" s="137">
        <f t="shared" si="38"/>
        <v>70726</v>
      </c>
      <c r="V20" s="137">
        <f t="shared" si="38"/>
        <v>72170</v>
      </c>
      <c r="W20" s="137">
        <f t="shared" si="38"/>
        <v>73642</v>
      </c>
      <c r="X20" s="137">
        <f t="shared" si="38"/>
        <v>0</v>
      </c>
      <c r="Y20" s="149" t="str">
        <f t="shared" si="39"/>
        <v>C02755</v>
      </c>
      <c r="Z20" s="145">
        <f t="shared" si="39"/>
        <v>21</v>
      </c>
      <c r="AA20" s="146" t="str">
        <f t="shared" si="40"/>
        <v>Council Office Associate Appt</v>
      </c>
      <c r="AB20" s="150">
        <f t="shared" si="41"/>
        <v>31.364000000000001</v>
      </c>
      <c r="AC20" s="150">
        <f t="shared" si="41"/>
        <v>32.003999999999998</v>
      </c>
      <c r="AD20" s="150">
        <f t="shared" si="41"/>
        <v>32.656999999999996</v>
      </c>
      <c r="AE20" s="150">
        <f t="shared" si="41"/>
        <v>33.323</v>
      </c>
      <c r="AF20" s="150">
        <f t="shared" si="41"/>
        <v>34.003</v>
      </c>
      <c r="AG20" s="150">
        <f t="shared" si="41"/>
        <v>34.698</v>
      </c>
      <c r="AH20" s="150">
        <f t="shared" si="41"/>
        <v>35.405000000000001</v>
      </c>
      <c r="AI20" s="150"/>
    </row>
    <row r="21" spans="1:35">
      <c r="A21" s="113" t="s">
        <v>83</v>
      </c>
      <c r="B21" s="113">
        <v>20</v>
      </c>
      <c r="C21" s="113" t="s">
        <v>6</v>
      </c>
      <c r="D21" s="115" t="s">
        <v>82</v>
      </c>
      <c r="E21" s="112">
        <f t="shared" si="28"/>
        <v>55738</v>
      </c>
      <c r="F21" s="112">
        <f t="shared" si="29"/>
        <v>56850</v>
      </c>
      <c r="G21" s="112">
        <f t="shared" si="30"/>
        <v>57989</v>
      </c>
      <c r="H21" s="112">
        <f t="shared" si="31"/>
        <v>59147</v>
      </c>
      <c r="I21" s="112">
        <f t="shared" si="32"/>
        <v>60332</v>
      </c>
      <c r="J21" s="112">
        <f t="shared" si="33"/>
        <v>61537</v>
      </c>
      <c r="K21" s="112">
        <f t="shared" si="34"/>
        <v>62769</v>
      </c>
      <c r="L21" s="112">
        <f t="shared" si="35"/>
        <v>0</v>
      </c>
      <c r="N21" s="134" t="str">
        <f t="shared" si="36"/>
        <v>C00270</v>
      </c>
      <c r="O21" s="136">
        <f t="shared" si="36"/>
        <v>20</v>
      </c>
      <c r="P21" s="134" t="str">
        <f t="shared" si="37"/>
        <v>Administrative Aid to the Mayor</v>
      </c>
      <c r="Q21" s="137">
        <f t="shared" si="38"/>
        <v>55738</v>
      </c>
      <c r="R21" s="137">
        <f t="shared" si="38"/>
        <v>56850</v>
      </c>
      <c r="S21" s="137">
        <f t="shared" si="38"/>
        <v>57989</v>
      </c>
      <c r="T21" s="137">
        <f t="shared" si="38"/>
        <v>59147</v>
      </c>
      <c r="U21" s="137">
        <f t="shared" si="38"/>
        <v>60332</v>
      </c>
      <c r="V21" s="137">
        <f t="shared" si="38"/>
        <v>61537</v>
      </c>
      <c r="W21" s="137">
        <f t="shared" si="38"/>
        <v>62769</v>
      </c>
      <c r="X21" s="137">
        <f t="shared" si="38"/>
        <v>0</v>
      </c>
      <c r="Y21" s="149" t="str">
        <f t="shared" si="39"/>
        <v>C00270</v>
      </c>
      <c r="Z21" s="145">
        <f t="shared" si="39"/>
        <v>20</v>
      </c>
      <c r="AA21" s="146" t="str">
        <f t="shared" si="40"/>
        <v>Administrative Aid to the Mayor</v>
      </c>
      <c r="AB21" s="150">
        <f t="shared" si="41"/>
        <v>26.797999999999998</v>
      </c>
      <c r="AC21" s="150">
        <f t="shared" si="41"/>
        <v>27.332000000000001</v>
      </c>
      <c r="AD21" s="150">
        <f t="shared" si="41"/>
        <v>27.88</v>
      </c>
      <c r="AE21" s="150">
        <f t="shared" si="41"/>
        <v>28.437000000000001</v>
      </c>
      <c r="AF21" s="150">
        <f t="shared" si="41"/>
        <v>29.006</v>
      </c>
      <c r="AG21" s="150">
        <f t="shared" si="41"/>
        <v>29.585999999999999</v>
      </c>
      <c r="AH21" s="150">
        <f t="shared" si="41"/>
        <v>30.178000000000001</v>
      </c>
      <c r="AI21" s="150"/>
    </row>
    <row r="22" spans="1:35">
      <c r="A22" s="113"/>
      <c r="B22" s="113"/>
      <c r="C22" s="113"/>
      <c r="D22" s="115"/>
      <c r="L22" s="117"/>
    </row>
    <row r="23" spans="1:35">
      <c r="A23" s="116" t="s">
        <v>163</v>
      </c>
      <c r="B23" s="108"/>
      <c r="C23" s="108"/>
      <c r="D23" s="108"/>
      <c r="E23" s="114"/>
      <c r="G23" s="118"/>
      <c r="K23" s="119"/>
      <c r="L23" s="117"/>
      <c r="N23" s="143" t="s">
        <v>157</v>
      </c>
      <c r="Q23" s="144" t="s">
        <v>162</v>
      </c>
      <c r="Y23" s="148" t="s">
        <v>157</v>
      </c>
      <c r="AB23" s="148" t="s">
        <v>162</v>
      </c>
    </row>
    <row r="24" spans="1:35">
      <c r="A24" s="112">
        <f>Q24</f>
        <v>444</v>
      </c>
      <c r="B24" s="115" t="s">
        <v>25</v>
      </c>
      <c r="C24" s="115"/>
      <c r="G24" s="122"/>
      <c r="H24" s="118"/>
      <c r="J24" s="119"/>
      <c r="K24" s="119"/>
      <c r="L24" s="117"/>
      <c r="N24" s="134" t="s">
        <v>142</v>
      </c>
      <c r="P24" s="138"/>
      <c r="Q24" s="137">
        <f>ROUND(VLOOKUP(N24,DataFeb2020,2,0)*IncrPerc2021,0)</f>
        <v>444</v>
      </c>
      <c r="Y24" s="146" t="s">
        <v>158</v>
      </c>
      <c r="AB24" s="159">
        <f>ROUNDUP(Q24/2080,3)</f>
        <v>0.214</v>
      </c>
    </row>
    <row r="25" spans="1:35">
      <c r="A25" s="112">
        <f>Q25</f>
        <v>823</v>
      </c>
      <c r="B25" s="115" t="s">
        <v>26</v>
      </c>
      <c r="C25" s="115"/>
      <c r="G25" s="122"/>
      <c r="H25" s="118"/>
      <c r="J25" s="119"/>
      <c r="K25" s="119"/>
      <c r="L25" s="117"/>
      <c r="M25" s="123"/>
      <c r="N25" s="139" t="s">
        <v>143</v>
      </c>
      <c r="P25" s="138"/>
      <c r="Q25" s="137">
        <f>ROUND(VLOOKUP(N25,DataFeb2020,2,0)*IncrPerc2021,0)</f>
        <v>823</v>
      </c>
      <c r="R25" s="140"/>
      <c r="S25" s="140"/>
      <c r="T25" s="140"/>
      <c r="U25" s="140"/>
      <c r="V25" s="140"/>
      <c r="W25" s="140"/>
      <c r="X25" s="140"/>
      <c r="Y25" s="152" t="s">
        <v>159</v>
      </c>
      <c r="Z25" s="151"/>
      <c r="AA25" s="152"/>
      <c r="AB25" s="159">
        <f>ROUNDUP(Q25/2080,3)</f>
        <v>0.39600000000000002</v>
      </c>
      <c r="AC25" s="153"/>
      <c r="AD25" s="154"/>
      <c r="AE25" s="153"/>
      <c r="AF25" s="154"/>
    </row>
    <row r="26" spans="1:35">
      <c r="A26" s="112">
        <f>Q26</f>
        <v>1013</v>
      </c>
      <c r="B26" s="115" t="s">
        <v>27</v>
      </c>
      <c r="C26" s="115"/>
      <c r="G26" s="122"/>
      <c r="H26" s="118"/>
      <c r="I26" s="127"/>
      <c r="J26" s="119"/>
      <c r="K26" s="119"/>
      <c r="L26" s="117"/>
      <c r="M26" s="123"/>
      <c r="N26" s="139" t="s">
        <v>144</v>
      </c>
      <c r="P26" s="138"/>
      <c r="Q26" s="137">
        <f>ROUND(VLOOKUP(N26,DataFeb2020,2,0)*IncrPerc2021,0)</f>
        <v>1013</v>
      </c>
      <c r="R26" s="140"/>
      <c r="S26" s="140"/>
      <c r="T26" s="140"/>
      <c r="U26" s="140"/>
      <c r="V26" s="140"/>
      <c r="W26" s="140"/>
      <c r="X26" s="140"/>
      <c r="Y26" s="152" t="s">
        <v>160</v>
      </c>
      <c r="Z26" s="151"/>
      <c r="AA26" s="152"/>
      <c r="AB26" s="159">
        <f>ROUNDUP(Q26/2080,3)</f>
        <v>0.48799999999999999</v>
      </c>
      <c r="AC26" s="153"/>
      <c r="AD26" s="154"/>
      <c r="AE26" s="153"/>
      <c r="AF26" s="154"/>
    </row>
    <row r="27" spans="1:35">
      <c r="A27" s="112">
        <f>Q27</f>
        <v>1330</v>
      </c>
      <c r="B27" s="115" t="s">
        <v>28</v>
      </c>
      <c r="C27" s="115"/>
      <c r="G27" s="122"/>
      <c r="H27" s="118"/>
      <c r="L27" s="117"/>
      <c r="N27" s="134" t="s">
        <v>145</v>
      </c>
      <c r="P27" s="138"/>
      <c r="Q27" s="137">
        <f>ROUND(VLOOKUP(N27,DataFeb2020,2,0)*IncrPerc2021,0)</f>
        <v>1330</v>
      </c>
      <c r="Y27" s="146" t="s">
        <v>161</v>
      </c>
      <c r="AB27" s="159">
        <f>ROUNDUP(Q27/2080,3)</f>
        <v>0.64</v>
      </c>
    </row>
    <row r="28" spans="1:35">
      <c r="L28" s="117"/>
      <c r="AD28" s="155"/>
      <c r="AE28" s="156"/>
    </row>
    <row r="29" spans="1:35">
      <c r="A29" s="108"/>
      <c r="B29" s="108"/>
      <c r="C29" s="108"/>
      <c r="D29" s="108"/>
      <c r="E29" s="114"/>
      <c r="L29" s="117"/>
      <c r="M29" s="123"/>
      <c r="N29" s="139"/>
      <c r="O29" s="140"/>
      <c r="P29" s="139"/>
      <c r="Q29" s="140"/>
      <c r="R29" s="140"/>
      <c r="S29" s="140"/>
      <c r="T29" s="140"/>
      <c r="U29" s="140"/>
      <c r="V29" s="140"/>
      <c r="W29" s="140"/>
      <c r="X29" s="140"/>
      <c r="Y29" s="151"/>
      <c r="Z29" s="151"/>
      <c r="AA29" s="152"/>
      <c r="AB29" s="153"/>
      <c r="AC29" s="154"/>
      <c r="AD29" s="155"/>
      <c r="AE29" s="156"/>
    </row>
    <row r="30" spans="1:35">
      <c r="A30" s="108"/>
      <c r="B30" s="108"/>
      <c r="C30" s="108"/>
      <c r="D30" s="108"/>
      <c r="E30" s="114"/>
      <c r="L30" s="117"/>
      <c r="M30" s="123"/>
      <c r="N30" s="139"/>
      <c r="O30" s="140"/>
      <c r="P30" s="139"/>
      <c r="Q30" s="140"/>
      <c r="R30" s="140"/>
      <c r="S30" s="140"/>
      <c r="T30" s="140"/>
      <c r="U30" s="140"/>
      <c r="V30" s="140"/>
      <c r="W30" s="140"/>
      <c r="X30" s="140"/>
      <c r="Y30" s="151"/>
      <c r="Z30" s="151"/>
      <c r="AA30" s="152"/>
      <c r="AB30" s="153"/>
      <c r="AC30" s="154"/>
      <c r="AD30" s="155"/>
      <c r="AE30" s="156"/>
    </row>
    <row r="31" spans="1:35">
      <c r="D31" s="115"/>
      <c r="L31" s="117"/>
      <c r="M31" s="123"/>
      <c r="N31" s="139"/>
      <c r="O31" s="140"/>
      <c r="P31" s="139"/>
      <c r="Q31" s="140"/>
      <c r="R31" s="140"/>
      <c r="S31" s="140"/>
      <c r="T31" s="140"/>
      <c r="U31" s="140"/>
      <c r="V31" s="140"/>
      <c r="W31" s="140"/>
      <c r="X31" s="140"/>
      <c r="Y31" s="151"/>
      <c r="Z31" s="151"/>
      <c r="AA31" s="152"/>
      <c r="AB31" s="153"/>
      <c r="AC31" s="154"/>
      <c r="AD31" s="155"/>
      <c r="AE31" s="156"/>
    </row>
    <row r="32" spans="1:35">
      <c r="D32" s="108"/>
      <c r="E32" s="114"/>
      <c r="F32" s="127"/>
      <c r="M32" s="123"/>
      <c r="N32" s="139"/>
      <c r="O32" s="140"/>
      <c r="P32" s="139"/>
      <c r="Q32" s="140"/>
      <c r="R32" s="140"/>
      <c r="S32" s="140"/>
      <c r="T32" s="140"/>
      <c r="U32" s="140"/>
      <c r="V32" s="140"/>
      <c r="W32" s="140"/>
      <c r="X32" s="140"/>
      <c r="Y32" s="151"/>
      <c r="Z32" s="151"/>
      <c r="AA32" s="152"/>
      <c r="AB32" s="153"/>
      <c r="AC32" s="154"/>
    </row>
    <row r="33" spans="1:31">
      <c r="D33" s="115"/>
      <c r="M33" s="123"/>
      <c r="N33" s="139"/>
      <c r="O33" s="140"/>
      <c r="P33" s="139"/>
      <c r="Q33" s="140"/>
      <c r="R33" s="140"/>
      <c r="S33" s="140"/>
      <c r="T33" s="140"/>
      <c r="U33" s="140"/>
      <c r="V33" s="140"/>
      <c r="W33" s="140"/>
      <c r="X33" s="140"/>
      <c r="Y33" s="151"/>
      <c r="Z33" s="151"/>
      <c r="AA33" s="152"/>
      <c r="AB33" s="153"/>
      <c r="AC33" s="154"/>
      <c r="AD33" s="157"/>
    </row>
    <row r="34" spans="1:31">
      <c r="D34" s="115"/>
      <c r="M34" s="123"/>
      <c r="N34" s="139"/>
      <c r="O34" s="140"/>
      <c r="P34" s="139"/>
      <c r="Q34" s="140"/>
      <c r="R34" s="140"/>
      <c r="S34" s="140"/>
      <c r="T34" s="140"/>
      <c r="U34" s="140"/>
      <c r="V34" s="140"/>
      <c r="W34" s="140"/>
      <c r="X34" s="140"/>
      <c r="Y34" s="151"/>
      <c r="Z34" s="151"/>
      <c r="AA34" s="152"/>
      <c r="AB34" s="153"/>
      <c r="AC34" s="154"/>
      <c r="AD34" s="157"/>
    </row>
    <row r="35" spans="1:31">
      <c r="D35" s="115"/>
      <c r="M35" s="123"/>
      <c r="N35" s="139"/>
      <c r="O35" s="140"/>
      <c r="P35" s="139"/>
      <c r="Q35" s="140"/>
      <c r="R35" s="140"/>
      <c r="S35" s="140"/>
      <c r="T35" s="140"/>
      <c r="U35" s="140"/>
      <c r="V35" s="140"/>
      <c r="W35" s="140"/>
      <c r="X35" s="140"/>
      <c r="Y35" s="151"/>
      <c r="Z35" s="151"/>
      <c r="AA35" s="152"/>
      <c r="AB35" s="153"/>
      <c r="AC35" s="154"/>
      <c r="AD35" s="158"/>
      <c r="AE35" s="156"/>
    </row>
    <row r="36" spans="1:31">
      <c r="A36" s="115"/>
      <c r="B36" s="115"/>
      <c r="C36" s="115"/>
      <c r="D36" s="115"/>
      <c r="M36" s="123"/>
      <c r="N36" s="139"/>
      <c r="O36" s="140"/>
      <c r="P36" s="139"/>
      <c r="Q36" s="140"/>
      <c r="R36" s="140"/>
      <c r="S36" s="140"/>
      <c r="T36" s="140"/>
      <c r="U36" s="140"/>
      <c r="V36" s="140"/>
      <c r="W36" s="140"/>
      <c r="X36" s="140"/>
      <c r="Y36" s="151"/>
      <c r="Z36" s="151"/>
      <c r="AA36" s="152"/>
      <c r="AB36" s="153"/>
      <c r="AC36" s="154"/>
      <c r="AD36" s="158"/>
      <c r="AE36" s="156"/>
    </row>
    <row r="37" spans="1:31">
      <c r="D37" s="115"/>
      <c r="AD37" s="158"/>
      <c r="AE37" s="156"/>
    </row>
    <row r="38" spans="1:31">
      <c r="A38" s="115"/>
      <c r="B38" s="115"/>
      <c r="C38" s="115"/>
      <c r="D38" s="115"/>
      <c r="AD38" s="158"/>
      <c r="AE38" s="156"/>
    </row>
    <row r="39" spans="1:31">
      <c r="A39" s="115"/>
      <c r="B39" s="115"/>
      <c r="C39" s="115"/>
      <c r="D39" s="113"/>
    </row>
    <row r="40" spans="1:31">
      <c r="D40" s="113"/>
    </row>
  </sheetData>
  <sheetProtection sheet="1" objects="1" scenarios="1"/>
  <mergeCells count="1">
    <mergeCell ref="E4:L4"/>
  </mergeCells>
  <conditionalFormatting sqref="E1:L1048576">
    <cfRule type="cellIs" dxfId="5" priority="1" operator="equal">
      <formula>0</formula>
    </cfRule>
  </conditionalFormatting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10DEA-D674-4429-B1A5-AD380BB497D9}">
  <sheetPr codeName="Sheet19">
    <tabColor theme="1"/>
    <pageSetUpPr fitToPage="1"/>
  </sheetPr>
  <dimension ref="A1:AK40"/>
  <sheetViews>
    <sheetView showGridLines="0" workbookViewId="0">
      <selection activeCell="E21" sqref="E21:K21"/>
    </sheetView>
  </sheetViews>
  <sheetFormatPr defaultColWidth="9.26953125" defaultRowHeight="14.5"/>
  <cols>
    <col min="1" max="1" width="10.26953125" style="109" bestFit="1" customWidth="1"/>
    <col min="2" max="2" width="8.7265625" style="109" customWidth="1"/>
    <col min="3" max="3" width="5.26953125" style="113" bestFit="1" customWidth="1"/>
    <col min="4" max="4" width="32.54296875" style="109" customWidth="1"/>
    <col min="5" max="5" width="11.7265625" style="111" customWidth="1"/>
    <col min="6" max="6" width="11.26953125" style="111" customWidth="1"/>
    <col min="7" max="10" width="10.26953125" style="111" customWidth="1"/>
    <col min="11" max="11" width="11.26953125" style="111" customWidth="1"/>
    <col min="12" max="12" width="11.7265625" style="112" customWidth="1"/>
    <col min="13" max="13" width="18.7265625" style="109" customWidth="1"/>
    <col min="14" max="14" width="25.54296875" style="134" bestFit="1" customWidth="1"/>
    <col min="15" max="15" width="9.26953125" style="136" bestFit="1" customWidth="1"/>
    <col min="16" max="16" width="30.7265625" style="134" bestFit="1" customWidth="1"/>
    <col min="17" max="17" width="10.26953125" style="136" bestFit="1" customWidth="1"/>
    <col min="18" max="24" width="8.54296875" style="136" bestFit="1" customWidth="1"/>
    <col min="25" max="25" width="8.54296875" style="136" hidden="1" customWidth="1"/>
    <col min="26" max="26" width="9.54296875" style="145" bestFit="1" customWidth="1"/>
    <col min="27" max="27" width="9.26953125" style="145" bestFit="1" customWidth="1"/>
    <col min="28" max="28" width="30.7265625" style="146" bestFit="1" customWidth="1"/>
    <col min="29" max="36" width="7.54296875" style="146" bestFit="1" customWidth="1"/>
    <col min="37" max="16384" width="9.26953125" style="109"/>
  </cols>
  <sheetData>
    <row r="1" spans="1:37">
      <c r="A1" s="108" t="s">
        <v>148</v>
      </c>
      <c r="N1" s="134" t="s">
        <v>151</v>
      </c>
      <c r="O1" s="141">
        <v>1.0249999999999999</v>
      </c>
    </row>
    <row r="2" spans="1:37">
      <c r="A2" s="142" t="s">
        <v>152</v>
      </c>
      <c r="D2" s="110"/>
    </row>
    <row r="3" spans="1:37">
      <c r="A3" s="109" t="s">
        <v>154</v>
      </c>
    </row>
    <row r="4" spans="1:37">
      <c r="A4" s="142" t="s">
        <v>153</v>
      </c>
      <c r="E4" s="190"/>
      <c r="F4" s="190"/>
      <c r="G4" s="190"/>
      <c r="H4" s="190"/>
      <c r="I4" s="190"/>
      <c r="J4" s="190"/>
      <c r="K4" s="190"/>
      <c r="L4" s="190"/>
    </row>
    <row r="5" spans="1:37">
      <c r="D5" s="108"/>
      <c r="E5" s="112"/>
      <c r="F5" s="112"/>
      <c r="G5" s="112"/>
      <c r="H5" s="112"/>
      <c r="I5" s="112"/>
      <c r="J5" s="112"/>
      <c r="K5" s="112"/>
      <c r="N5" s="134" t="s">
        <v>156</v>
      </c>
      <c r="Z5" s="145" t="s">
        <v>155</v>
      </c>
    </row>
    <row r="6" spans="1:37">
      <c r="A6" s="108" t="s">
        <v>7</v>
      </c>
      <c r="B6" s="108"/>
      <c r="D6" s="108"/>
      <c r="E6" s="112"/>
      <c r="F6" s="112"/>
      <c r="G6" s="112"/>
      <c r="H6" s="112"/>
      <c r="I6" s="112"/>
      <c r="J6" s="112"/>
      <c r="K6" s="112"/>
      <c r="Q6" s="136">
        <v>4</v>
      </c>
      <c r="R6" s="136">
        <f>Q6+1</f>
        <v>5</v>
      </c>
      <c r="S6" s="136">
        <f t="shared" ref="S6:X6" si="0">R6+1</f>
        <v>6</v>
      </c>
      <c r="T6" s="136">
        <f t="shared" si="0"/>
        <v>7</v>
      </c>
      <c r="U6" s="136">
        <f t="shared" si="0"/>
        <v>8</v>
      </c>
      <c r="V6" s="136">
        <f t="shared" si="0"/>
        <v>9</v>
      </c>
      <c r="W6" s="136">
        <f t="shared" si="0"/>
        <v>10</v>
      </c>
      <c r="X6" s="136">
        <f t="shared" si="0"/>
        <v>11</v>
      </c>
    </row>
    <row r="7" spans="1:37">
      <c r="A7" s="162" t="s">
        <v>1</v>
      </c>
      <c r="B7" s="132" t="s">
        <v>45</v>
      </c>
      <c r="C7" s="162" t="s">
        <v>0</v>
      </c>
      <c r="D7" s="132" t="s">
        <v>104</v>
      </c>
      <c r="E7" s="133" t="s">
        <v>111</v>
      </c>
      <c r="F7" s="133" t="s">
        <v>112</v>
      </c>
      <c r="G7" s="133" t="s">
        <v>113</v>
      </c>
      <c r="H7" s="133" t="s">
        <v>114</v>
      </c>
      <c r="I7" s="133" t="s">
        <v>115</v>
      </c>
      <c r="J7" s="133" t="s">
        <v>116</v>
      </c>
      <c r="K7" s="133" t="s">
        <v>117</v>
      </c>
      <c r="L7" s="133"/>
      <c r="N7" s="143" t="s">
        <v>1</v>
      </c>
      <c r="O7" s="144" t="s">
        <v>45</v>
      </c>
      <c r="P7" s="143" t="s">
        <v>104</v>
      </c>
      <c r="Q7" s="144" t="s">
        <v>140</v>
      </c>
      <c r="R7" s="144" t="s">
        <v>112</v>
      </c>
      <c r="S7" s="144" t="s">
        <v>113</v>
      </c>
      <c r="T7" s="144" t="s">
        <v>114</v>
      </c>
      <c r="U7" s="144" t="s">
        <v>115</v>
      </c>
      <c r="V7" s="144" t="s">
        <v>116</v>
      </c>
      <c r="W7" s="144" t="s">
        <v>117</v>
      </c>
      <c r="X7" s="144" t="s">
        <v>141</v>
      </c>
      <c r="Z7" s="147" t="s">
        <v>1</v>
      </c>
      <c r="AA7" s="148" t="s">
        <v>45</v>
      </c>
      <c r="AB7" s="147" t="s">
        <v>104</v>
      </c>
      <c r="AC7" s="148" t="s">
        <v>140</v>
      </c>
      <c r="AD7" s="148" t="s">
        <v>112</v>
      </c>
      <c r="AE7" s="148" t="s">
        <v>113</v>
      </c>
      <c r="AF7" s="148" t="s">
        <v>114</v>
      </c>
      <c r="AG7" s="148" t="s">
        <v>115</v>
      </c>
      <c r="AH7" s="148" t="s">
        <v>116</v>
      </c>
      <c r="AI7" s="148" t="s">
        <v>117</v>
      </c>
      <c r="AJ7" s="148" t="s">
        <v>141</v>
      </c>
    </row>
    <row r="8" spans="1:37">
      <c r="A8" s="113" t="s">
        <v>33</v>
      </c>
      <c r="B8" s="113" t="s">
        <v>37</v>
      </c>
      <c r="C8" s="113" t="s">
        <v>6</v>
      </c>
      <c r="D8" s="115" t="s">
        <v>53</v>
      </c>
      <c r="E8" s="112">
        <f>Q8</f>
        <v>73457</v>
      </c>
      <c r="F8" s="112">
        <f t="shared" ref="F8:L11" si="1">R8</f>
        <v>74925</v>
      </c>
      <c r="G8" s="112">
        <f t="shared" si="1"/>
        <v>0</v>
      </c>
      <c r="H8" s="112">
        <f t="shared" si="1"/>
        <v>0</v>
      </c>
      <c r="I8" s="112">
        <f t="shared" si="1"/>
        <v>0</v>
      </c>
      <c r="J8" s="112">
        <f t="shared" si="1"/>
        <v>0</v>
      </c>
      <c r="K8" s="112">
        <f t="shared" si="1"/>
        <v>0</v>
      </c>
      <c r="L8" s="112">
        <f t="shared" si="1"/>
        <v>0</v>
      </c>
      <c r="N8" s="134" t="str">
        <f t="shared" ref="N8:O11" si="2">A8</f>
        <v>C04234</v>
      </c>
      <c r="O8" s="136" t="str">
        <f t="shared" si="2"/>
        <v>M02</v>
      </c>
      <c r="P8" s="134" t="str">
        <f>D8</f>
        <v>Executive Assistant To Mayor</v>
      </c>
      <c r="Q8" s="137">
        <f t="shared" ref="Q8:X11" si="3">ROUND(VLOOKUP($N8,DataApril2021,Q$6,0)*IncrPerc2022,0)</f>
        <v>73457</v>
      </c>
      <c r="R8" s="137">
        <f t="shared" si="3"/>
        <v>74925</v>
      </c>
      <c r="S8" s="137">
        <f t="shared" si="3"/>
        <v>0</v>
      </c>
      <c r="T8" s="137">
        <f t="shared" si="3"/>
        <v>0</v>
      </c>
      <c r="U8" s="137">
        <f t="shared" si="3"/>
        <v>0</v>
      </c>
      <c r="V8" s="137">
        <f t="shared" si="3"/>
        <v>0</v>
      </c>
      <c r="W8" s="137">
        <f t="shared" si="3"/>
        <v>0</v>
      </c>
      <c r="X8" s="137">
        <f t="shared" si="3"/>
        <v>0</v>
      </c>
      <c r="Y8" s="137"/>
      <c r="Z8" s="149" t="str">
        <f t="shared" ref="Z8:AA11" si="4">A8</f>
        <v>C04234</v>
      </c>
      <c r="AA8" s="149" t="str">
        <f t="shared" si="4"/>
        <v>M02</v>
      </c>
      <c r="AB8" s="146" t="str">
        <f>D8</f>
        <v>Executive Assistant To Mayor</v>
      </c>
      <c r="AC8" s="150">
        <f>ROUNDUP(E8/2080,3)</f>
        <v>35.316000000000003</v>
      </c>
      <c r="AD8" s="150">
        <f t="shared" ref="AD8:AJ21" si="5">ROUNDUP(F8/2080,3)</f>
        <v>36.021999999999998</v>
      </c>
      <c r="AE8" s="150"/>
      <c r="AF8" s="150"/>
      <c r="AG8" s="150"/>
      <c r="AH8" s="150"/>
      <c r="AI8" s="150"/>
    </row>
    <row r="9" spans="1:37">
      <c r="A9" s="113" t="s">
        <v>13</v>
      </c>
      <c r="B9" s="113" t="s">
        <v>40</v>
      </c>
      <c r="C9" s="113" t="s">
        <v>6</v>
      </c>
      <c r="D9" s="115" t="s">
        <v>14</v>
      </c>
      <c r="E9" s="112">
        <f t="shared" ref="E9:E11" si="6">Q9</f>
        <v>113125</v>
      </c>
      <c r="F9" s="112">
        <f t="shared" si="1"/>
        <v>115385</v>
      </c>
      <c r="G9" s="112">
        <f t="shared" si="1"/>
        <v>0</v>
      </c>
      <c r="H9" s="112">
        <f t="shared" si="1"/>
        <v>0</v>
      </c>
      <c r="I9" s="112">
        <f t="shared" si="1"/>
        <v>0</v>
      </c>
      <c r="J9" s="112">
        <f t="shared" si="1"/>
        <v>0</v>
      </c>
      <c r="K9" s="112">
        <f t="shared" si="1"/>
        <v>0</v>
      </c>
      <c r="L9" s="112">
        <f t="shared" si="1"/>
        <v>0</v>
      </c>
      <c r="N9" s="134" t="str">
        <f t="shared" si="2"/>
        <v>C07040</v>
      </c>
      <c r="O9" s="136" t="str">
        <f t="shared" si="2"/>
        <v>M05</v>
      </c>
      <c r="P9" s="134" t="str">
        <f t="shared" ref="P9:P11" si="7">D9</f>
        <v>Mayor's Admin Deputy</v>
      </c>
      <c r="Q9" s="137">
        <f t="shared" si="3"/>
        <v>113125</v>
      </c>
      <c r="R9" s="137">
        <f t="shared" si="3"/>
        <v>115385</v>
      </c>
      <c r="S9" s="137">
        <f t="shared" si="3"/>
        <v>0</v>
      </c>
      <c r="T9" s="137">
        <f t="shared" si="3"/>
        <v>0</v>
      </c>
      <c r="U9" s="137">
        <f t="shared" si="3"/>
        <v>0</v>
      </c>
      <c r="V9" s="137">
        <f t="shared" si="3"/>
        <v>0</v>
      </c>
      <c r="W9" s="137">
        <f t="shared" si="3"/>
        <v>0</v>
      </c>
      <c r="X9" s="137">
        <f t="shared" si="3"/>
        <v>0</v>
      </c>
      <c r="Y9" s="137"/>
      <c r="Z9" s="149" t="str">
        <f t="shared" si="4"/>
        <v>C07040</v>
      </c>
      <c r="AA9" s="149" t="str">
        <f t="shared" si="4"/>
        <v>M05</v>
      </c>
      <c r="AB9" s="146" t="str">
        <f t="shared" ref="AB9:AB11" si="8">D9</f>
        <v>Mayor's Admin Deputy</v>
      </c>
      <c r="AC9" s="150">
        <f t="shared" ref="AC9:AC21" si="9">ROUNDUP(E9/2080,3)</f>
        <v>54.387999999999998</v>
      </c>
      <c r="AD9" s="150">
        <f t="shared" si="5"/>
        <v>55.473999999999997</v>
      </c>
      <c r="AE9" s="150"/>
      <c r="AF9" s="150"/>
      <c r="AG9" s="150"/>
      <c r="AH9" s="150"/>
      <c r="AI9" s="150"/>
    </row>
    <row r="10" spans="1:37">
      <c r="A10" s="113" t="s">
        <v>30</v>
      </c>
      <c r="B10" s="113" t="s">
        <v>41</v>
      </c>
      <c r="C10" s="113" t="s">
        <v>6</v>
      </c>
      <c r="D10" s="115" t="s">
        <v>86</v>
      </c>
      <c r="E10" s="112">
        <f t="shared" si="6"/>
        <v>68234</v>
      </c>
      <c r="F10" s="112">
        <f t="shared" si="1"/>
        <v>69598</v>
      </c>
      <c r="G10" s="112">
        <f t="shared" si="1"/>
        <v>70990</v>
      </c>
      <c r="H10" s="112">
        <f t="shared" si="1"/>
        <v>72409</v>
      </c>
      <c r="I10" s="112">
        <f t="shared" si="1"/>
        <v>73857</v>
      </c>
      <c r="J10" s="112">
        <f t="shared" si="1"/>
        <v>75335</v>
      </c>
      <c r="K10" s="112">
        <f t="shared" si="1"/>
        <v>76843</v>
      </c>
      <c r="L10" s="112">
        <f t="shared" si="1"/>
        <v>0</v>
      </c>
      <c r="N10" s="134" t="str">
        <f t="shared" si="2"/>
        <v>C08274</v>
      </c>
      <c r="O10" s="136" t="str">
        <f t="shared" si="2"/>
        <v>M01</v>
      </c>
      <c r="P10" s="134" t="str">
        <f t="shared" si="7"/>
        <v>Policy Aide</v>
      </c>
      <c r="Q10" s="137">
        <f t="shared" si="3"/>
        <v>68234</v>
      </c>
      <c r="R10" s="137">
        <f t="shared" si="3"/>
        <v>69598</v>
      </c>
      <c r="S10" s="137">
        <f t="shared" si="3"/>
        <v>70990</v>
      </c>
      <c r="T10" s="137">
        <f t="shared" si="3"/>
        <v>72409</v>
      </c>
      <c r="U10" s="137">
        <f t="shared" si="3"/>
        <v>73857</v>
      </c>
      <c r="V10" s="137">
        <f t="shared" si="3"/>
        <v>75335</v>
      </c>
      <c r="W10" s="137">
        <f t="shared" si="3"/>
        <v>76843</v>
      </c>
      <c r="X10" s="137">
        <f t="shared" si="3"/>
        <v>0</v>
      </c>
      <c r="Y10" s="137"/>
      <c r="Z10" s="149" t="str">
        <f t="shared" si="4"/>
        <v>C08274</v>
      </c>
      <c r="AA10" s="149" t="str">
        <f t="shared" si="4"/>
        <v>M01</v>
      </c>
      <c r="AB10" s="146" t="str">
        <f t="shared" si="8"/>
        <v>Policy Aide</v>
      </c>
      <c r="AC10" s="150">
        <f t="shared" si="9"/>
        <v>32.805</v>
      </c>
      <c r="AD10" s="150">
        <f t="shared" si="5"/>
        <v>33.460999999999999</v>
      </c>
      <c r="AE10" s="150">
        <f t="shared" si="5"/>
        <v>34.130000000000003</v>
      </c>
      <c r="AF10" s="150">
        <f t="shared" si="5"/>
        <v>34.813000000000002</v>
      </c>
      <c r="AG10" s="150">
        <f t="shared" si="5"/>
        <v>35.509</v>
      </c>
      <c r="AH10" s="150">
        <f t="shared" si="5"/>
        <v>36.219000000000001</v>
      </c>
      <c r="AI10" s="150">
        <f t="shared" si="5"/>
        <v>36.944000000000003</v>
      </c>
    </row>
    <row r="11" spans="1:37">
      <c r="A11" s="113" t="s">
        <v>32</v>
      </c>
      <c r="B11" s="113" t="s">
        <v>41</v>
      </c>
      <c r="C11" s="113" t="s">
        <v>6</v>
      </c>
      <c r="D11" s="115" t="s">
        <v>121</v>
      </c>
      <c r="E11" s="112">
        <f t="shared" si="6"/>
        <v>68234</v>
      </c>
      <c r="F11" s="112">
        <f t="shared" si="1"/>
        <v>69598</v>
      </c>
      <c r="G11" s="112">
        <f t="shared" si="1"/>
        <v>70990</v>
      </c>
      <c r="H11" s="112">
        <f t="shared" si="1"/>
        <v>72409</v>
      </c>
      <c r="I11" s="112">
        <f t="shared" si="1"/>
        <v>73857</v>
      </c>
      <c r="J11" s="112">
        <f t="shared" si="1"/>
        <v>75335</v>
      </c>
      <c r="K11" s="112">
        <f t="shared" si="1"/>
        <v>76843</v>
      </c>
      <c r="L11" s="112">
        <f t="shared" si="1"/>
        <v>0</v>
      </c>
      <c r="N11" s="134" t="str">
        <f t="shared" si="2"/>
        <v>C08272</v>
      </c>
      <c r="O11" s="136" t="str">
        <f t="shared" si="2"/>
        <v>M01</v>
      </c>
      <c r="P11" s="134" t="str">
        <f t="shared" si="7"/>
        <v>Policy Aide Community Outreach</v>
      </c>
      <c r="Q11" s="137">
        <f t="shared" si="3"/>
        <v>68234</v>
      </c>
      <c r="R11" s="137">
        <f t="shared" si="3"/>
        <v>69598</v>
      </c>
      <c r="S11" s="137">
        <f t="shared" si="3"/>
        <v>70990</v>
      </c>
      <c r="T11" s="137">
        <f t="shared" si="3"/>
        <v>72409</v>
      </c>
      <c r="U11" s="137">
        <f t="shared" si="3"/>
        <v>73857</v>
      </c>
      <c r="V11" s="137">
        <f t="shared" si="3"/>
        <v>75335</v>
      </c>
      <c r="W11" s="137">
        <f t="shared" si="3"/>
        <v>76843</v>
      </c>
      <c r="X11" s="137">
        <f t="shared" si="3"/>
        <v>0</v>
      </c>
      <c r="Y11" s="137"/>
      <c r="Z11" s="149" t="str">
        <f t="shared" si="4"/>
        <v>C08272</v>
      </c>
      <c r="AA11" s="149" t="str">
        <f t="shared" si="4"/>
        <v>M01</v>
      </c>
      <c r="AB11" s="146" t="str">
        <f t="shared" si="8"/>
        <v>Policy Aide Community Outreach</v>
      </c>
      <c r="AC11" s="150">
        <f t="shared" si="9"/>
        <v>32.805</v>
      </c>
      <c r="AD11" s="150">
        <f t="shared" si="5"/>
        <v>33.460999999999999</v>
      </c>
      <c r="AE11" s="150">
        <f t="shared" si="5"/>
        <v>34.130000000000003</v>
      </c>
      <c r="AF11" s="150">
        <f t="shared" si="5"/>
        <v>34.813000000000002</v>
      </c>
      <c r="AG11" s="150">
        <f t="shared" si="5"/>
        <v>35.509</v>
      </c>
      <c r="AH11" s="150">
        <f t="shared" si="5"/>
        <v>36.219000000000001</v>
      </c>
      <c r="AI11" s="150">
        <f t="shared" si="5"/>
        <v>36.944000000000003</v>
      </c>
    </row>
    <row r="12" spans="1:37">
      <c r="A12" s="113"/>
      <c r="B12" s="113"/>
      <c r="D12" s="115"/>
      <c r="E12" s="112"/>
      <c r="F12" s="112"/>
      <c r="G12" s="112"/>
      <c r="H12" s="112"/>
      <c r="I12" s="112"/>
      <c r="J12" s="112"/>
      <c r="K12" s="112"/>
      <c r="AC12" s="150"/>
      <c r="AD12" s="150"/>
      <c r="AE12" s="150"/>
      <c r="AF12" s="150"/>
      <c r="AG12" s="150"/>
      <c r="AH12" s="150"/>
      <c r="AI12" s="150"/>
    </row>
    <row r="13" spans="1:37">
      <c r="A13" s="163" t="s">
        <v>18</v>
      </c>
      <c r="B13" s="113"/>
      <c r="D13" s="115"/>
      <c r="E13" s="112"/>
      <c r="F13" s="112"/>
      <c r="G13" s="112"/>
      <c r="H13" s="112"/>
      <c r="I13" s="112"/>
      <c r="J13" s="112"/>
      <c r="K13" s="112"/>
      <c r="AC13" s="150"/>
      <c r="AD13" s="150"/>
      <c r="AE13" s="150"/>
      <c r="AF13" s="150"/>
      <c r="AG13" s="150"/>
      <c r="AH13" s="150"/>
      <c r="AI13" s="150"/>
    </row>
    <row r="14" spans="1:37">
      <c r="A14" s="162" t="s">
        <v>1</v>
      </c>
      <c r="B14" s="132" t="s">
        <v>45</v>
      </c>
      <c r="C14" s="162" t="s">
        <v>0</v>
      </c>
      <c r="D14" s="132" t="s">
        <v>104</v>
      </c>
      <c r="E14" s="133" t="s">
        <v>111</v>
      </c>
      <c r="F14" s="133" t="s">
        <v>112</v>
      </c>
      <c r="G14" s="133" t="s">
        <v>113</v>
      </c>
      <c r="H14" s="133" t="s">
        <v>114</v>
      </c>
      <c r="I14" s="133" t="s">
        <v>115</v>
      </c>
      <c r="J14" s="133" t="s">
        <v>116</v>
      </c>
      <c r="K14" s="133" t="s">
        <v>117</v>
      </c>
      <c r="L14" s="133" t="s">
        <v>122</v>
      </c>
      <c r="N14" s="143" t="s">
        <v>1</v>
      </c>
      <c r="O14" s="144" t="s">
        <v>45</v>
      </c>
      <c r="P14" s="143" t="s">
        <v>104</v>
      </c>
      <c r="Q14" s="144" t="s">
        <v>140</v>
      </c>
      <c r="R14" s="144" t="s">
        <v>112</v>
      </c>
      <c r="S14" s="144" t="s">
        <v>113</v>
      </c>
      <c r="T14" s="144" t="s">
        <v>114</v>
      </c>
      <c r="U14" s="144" t="s">
        <v>115</v>
      </c>
      <c r="V14" s="144" t="s">
        <v>116</v>
      </c>
      <c r="W14" s="144" t="s">
        <v>117</v>
      </c>
      <c r="X14" s="144" t="s">
        <v>141</v>
      </c>
      <c r="Z14" s="147" t="s">
        <v>1</v>
      </c>
      <c r="AA14" s="148" t="s">
        <v>45</v>
      </c>
      <c r="AB14" s="147" t="s">
        <v>104</v>
      </c>
      <c r="AC14" s="148" t="s">
        <v>140</v>
      </c>
      <c r="AD14" s="148" t="s">
        <v>112</v>
      </c>
      <c r="AE14" s="148" t="s">
        <v>113</v>
      </c>
      <c r="AF14" s="148" t="s">
        <v>114</v>
      </c>
      <c r="AG14" s="148" t="s">
        <v>115</v>
      </c>
      <c r="AH14" s="148" t="s">
        <v>116</v>
      </c>
      <c r="AI14" s="148" t="s">
        <v>117</v>
      </c>
      <c r="AJ14" s="148" t="s">
        <v>141</v>
      </c>
    </row>
    <row r="15" spans="1:37">
      <c r="A15" s="113" t="s">
        <v>34</v>
      </c>
      <c r="B15" s="113" t="s">
        <v>39</v>
      </c>
      <c r="C15" s="113" t="s">
        <v>6</v>
      </c>
      <c r="D15" s="115" t="s">
        <v>85</v>
      </c>
      <c r="E15" s="112">
        <f t="shared" ref="E15:L15" si="10">Q15</f>
        <v>96263</v>
      </c>
      <c r="F15" s="112">
        <f t="shared" si="10"/>
        <v>98189</v>
      </c>
      <c r="G15" s="112">
        <f t="shared" si="10"/>
        <v>100153</v>
      </c>
      <c r="H15" s="112">
        <f t="shared" si="10"/>
        <v>102155</v>
      </c>
      <c r="I15" s="112">
        <f t="shared" si="10"/>
        <v>104199</v>
      </c>
      <c r="J15" s="112">
        <f t="shared" si="10"/>
        <v>106281</v>
      </c>
      <c r="K15" s="112">
        <f t="shared" si="10"/>
        <v>108407</v>
      </c>
      <c r="L15" s="112">
        <f t="shared" si="10"/>
        <v>123154</v>
      </c>
      <c r="N15" s="134" t="str">
        <f>A15</f>
        <v>C09175</v>
      </c>
      <c r="O15" s="136" t="str">
        <f>B15</f>
        <v>M04</v>
      </c>
      <c r="P15" s="134" t="str">
        <f t="shared" ref="P15" si="11">D15</f>
        <v>Principal Policy Aide</v>
      </c>
      <c r="Q15" s="137">
        <f t="shared" ref="Q15:X15" si="12">ROUND(VLOOKUP($N15,DataApril2021,Q$6,0)*IncrPerc2022,0)</f>
        <v>96263</v>
      </c>
      <c r="R15" s="137">
        <f t="shared" si="12"/>
        <v>98189</v>
      </c>
      <c r="S15" s="137">
        <f t="shared" si="12"/>
        <v>100153</v>
      </c>
      <c r="T15" s="137">
        <f t="shared" si="12"/>
        <v>102155</v>
      </c>
      <c r="U15" s="137">
        <f t="shared" si="12"/>
        <v>104199</v>
      </c>
      <c r="V15" s="137">
        <f t="shared" si="12"/>
        <v>106281</v>
      </c>
      <c r="W15" s="137">
        <f t="shared" si="12"/>
        <v>108407</v>
      </c>
      <c r="X15" s="137">
        <f t="shared" si="12"/>
        <v>123154</v>
      </c>
      <c r="Y15" s="137"/>
      <c r="Z15" s="149" t="str">
        <f>A15</f>
        <v>C09175</v>
      </c>
      <c r="AA15" s="149" t="str">
        <f>B15</f>
        <v>M04</v>
      </c>
      <c r="AB15" s="146" t="str">
        <f t="shared" ref="AB15" si="13">D15</f>
        <v>Principal Policy Aide</v>
      </c>
      <c r="AC15" s="150">
        <f t="shared" si="9"/>
        <v>46.280999999999999</v>
      </c>
      <c r="AD15" s="150">
        <f t="shared" si="5"/>
        <v>47.207000000000001</v>
      </c>
      <c r="AE15" s="150">
        <f t="shared" si="5"/>
        <v>48.151000000000003</v>
      </c>
      <c r="AF15" s="150">
        <f t="shared" si="5"/>
        <v>49.113</v>
      </c>
      <c r="AG15" s="150">
        <f t="shared" si="5"/>
        <v>50.095999999999997</v>
      </c>
      <c r="AH15" s="150">
        <f t="shared" si="5"/>
        <v>51.097000000000001</v>
      </c>
      <c r="AI15" s="150">
        <f t="shared" si="5"/>
        <v>52.119</v>
      </c>
      <c r="AJ15" s="150">
        <f t="shared" si="5"/>
        <v>59.209000000000003</v>
      </c>
      <c r="AK15" s="112"/>
    </row>
    <row r="16" spans="1:37">
      <c r="A16" s="113"/>
      <c r="B16" s="113"/>
      <c r="D16" s="115" t="s">
        <v>123</v>
      </c>
      <c r="F16" s="112"/>
      <c r="G16" s="112"/>
      <c r="H16" s="112"/>
      <c r="I16" s="112"/>
      <c r="J16" s="112"/>
      <c r="K16" s="112"/>
      <c r="AC16" s="150"/>
      <c r="AD16" s="150"/>
      <c r="AE16" s="150"/>
      <c r="AF16" s="150"/>
      <c r="AG16" s="150"/>
      <c r="AH16" s="150"/>
      <c r="AI16" s="150"/>
    </row>
    <row r="17" spans="1:35">
      <c r="A17" s="113" t="s">
        <v>35</v>
      </c>
      <c r="B17" s="113" t="s">
        <v>38</v>
      </c>
      <c r="C17" s="113" t="s">
        <v>6</v>
      </c>
      <c r="D17" s="115" t="s">
        <v>56</v>
      </c>
      <c r="E17" s="112">
        <f t="shared" ref="E17:L21" si="14">Q17</f>
        <v>84518</v>
      </c>
      <c r="F17" s="112">
        <f t="shared" si="14"/>
        <v>86209</v>
      </c>
      <c r="G17" s="112">
        <f t="shared" si="14"/>
        <v>87932</v>
      </c>
      <c r="H17" s="112">
        <f t="shared" si="14"/>
        <v>89690</v>
      </c>
      <c r="I17" s="112">
        <f t="shared" si="14"/>
        <v>91483</v>
      </c>
      <c r="J17" s="112">
        <f t="shared" si="14"/>
        <v>93312</v>
      </c>
      <c r="K17" s="112">
        <f t="shared" si="14"/>
        <v>95180</v>
      </c>
      <c r="L17" s="112">
        <f t="shared" si="14"/>
        <v>0</v>
      </c>
      <c r="N17" s="134" t="str">
        <f t="shared" ref="N17:O21" si="15">A17</f>
        <v>C09174</v>
      </c>
      <c r="O17" s="136" t="str">
        <f t="shared" si="15"/>
        <v>M03</v>
      </c>
      <c r="P17" s="134" t="str">
        <f t="shared" ref="P17:P21" si="16">D17</f>
        <v>Sr. Policy Aide/Press Secretary</v>
      </c>
      <c r="Q17" s="137">
        <f t="shared" ref="Q17:X21" si="17">ROUND(VLOOKUP($N17,DataApril2021,Q$6,0)*IncrPerc2022,0)</f>
        <v>84518</v>
      </c>
      <c r="R17" s="137">
        <f t="shared" si="17"/>
        <v>86209</v>
      </c>
      <c r="S17" s="137">
        <f t="shared" si="17"/>
        <v>87932</v>
      </c>
      <c r="T17" s="137">
        <f t="shared" si="17"/>
        <v>89690</v>
      </c>
      <c r="U17" s="137">
        <f t="shared" si="17"/>
        <v>91483</v>
      </c>
      <c r="V17" s="137">
        <f t="shared" si="17"/>
        <v>93312</v>
      </c>
      <c r="W17" s="137">
        <f t="shared" si="17"/>
        <v>95180</v>
      </c>
      <c r="X17" s="137">
        <f t="shared" si="17"/>
        <v>0</v>
      </c>
      <c r="Y17" s="137"/>
      <c r="Z17" s="149" t="str">
        <f t="shared" ref="Z17:AA21" si="18">A17</f>
        <v>C09174</v>
      </c>
      <c r="AA17" s="149" t="str">
        <f t="shared" si="18"/>
        <v>M03</v>
      </c>
      <c r="AB17" s="146" t="str">
        <f t="shared" ref="AB17:AB21" si="19">D17</f>
        <v>Sr. Policy Aide/Press Secretary</v>
      </c>
      <c r="AC17" s="150">
        <f t="shared" si="9"/>
        <v>40.634</v>
      </c>
      <c r="AD17" s="150">
        <f t="shared" si="5"/>
        <v>41.447000000000003</v>
      </c>
      <c r="AE17" s="150">
        <f t="shared" si="5"/>
        <v>42.274999999999999</v>
      </c>
      <c r="AF17" s="150">
        <f t="shared" si="5"/>
        <v>43.121000000000002</v>
      </c>
      <c r="AG17" s="150">
        <f t="shared" si="5"/>
        <v>43.982999999999997</v>
      </c>
      <c r="AH17" s="150">
        <f t="shared" si="5"/>
        <v>44.862000000000002</v>
      </c>
      <c r="AI17" s="150">
        <f t="shared" si="5"/>
        <v>45.76</v>
      </c>
    </row>
    <row r="18" spans="1:35">
      <c r="A18" s="113" t="s">
        <v>36</v>
      </c>
      <c r="B18" s="113" t="s">
        <v>38</v>
      </c>
      <c r="C18" s="113" t="s">
        <v>6</v>
      </c>
      <c r="D18" s="115" t="s">
        <v>63</v>
      </c>
      <c r="E18" s="112">
        <f t="shared" si="14"/>
        <v>84518</v>
      </c>
      <c r="F18" s="112">
        <f t="shared" si="14"/>
        <v>86209</v>
      </c>
      <c r="G18" s="112">
        <f t="shared" si="14"/>
        <v>87932</v>
      </c>
      <c r="H18" s="112">
        <f t="shared" si="14"/>
        <v>89690</v>
      </c>
      <c r="I18" s="112">
        <f t="shared" si="14"/>
        <v>91483</v>
      </c>
      <c r="J18" s="112">
        <f t="shared" si="14"/>
        <v>93312</v>
      </c>
      <c r="K18" s="112">
        <f t="shared" si="14"/>
        <v>95180</v>
      </c>
      <c r="L18" s="112">
        <f t="shared" si="14"/>
        <v>0</v>
      </c>
      <c r="N18" s="134" t="str">
        <f t="shared" si="15"/>
        <v>C09173</v>
      </c>
      <c r="O18" s="136" t="str">
        <f t="shared" si="15"/>
        <v>M03</v>
      </c>
      <c r="P18" s="134" t="str">
        <f t="shared" si="16"/>
        <v>Sr. Policy Aide</v>
      </c>
      <c r="Q18" s="137">
        <f t="shared" si="17"/>
        <v>84518</v>
      </c>
      <c r="R18" s="137">
        <f t="shared" si="17"/>
        <v>86209</v>
      </c>
      <c r="S18" s="137">
        <f t="shared" si="17"/>
        <v>87932</v>
      </c>
      <c r="T18" s="137">
        <f t="shared" si="17"/>
        <v>89690</v>
      </c>
      <c r="U18" s="137">
        <f t="shared" si="17"/>
        <v>91483</v>
      </c>
      <c r="V18" s="137">
        <f t="shared" si="17"/>
        <v>93312</v>
      </c>
      <c r="W18" s="137">
        <f t="shared" si="17"/>
        <v>95180</v>
      </c>
      <c r="X18" s="137">
        <f t="shared" si="17"/>
        <v>0</v>
      </c>
      <c r="Y18" s="137"/>
      <c r="Z18" s="149" t="str">
        <f t="shared" si="18"/>
        <v>C09173</v>
      </c>
      <c r="AA18" s="149" t="str">
        <f t="shared" si="18"/>
        <v>M03</v>
      </c>
      <c r="AB18" s="146" t="str">
        <f t="shared" si="19"/>
        <v>Sr. Policy Aide</v>
      </c>
      <c r="AC18" s="150">
        <f t="shared" si="9"/>
        <v>40.634</v>
      </c>
      <c r="AD18" s="150">
        <f t="shared" si="5"/>
        <v>41.447000000000003</v>
      </c>
      <c r="AE18" s="150">
        <f t="shared" si="5"/>
        <v>42.274999999999999</v>
      </c>
      <c r="AF18" s="150">
        <f t="shared" si="5"/>
        <v>43.121000000000002</v>
      </c>
      <c r="AG18" s="150">
        <f t="shared" si="5"/>
        <v>43.982999999999997</v>
      </c>
      <c r="AH18" s="150">
        <f t="shared" si="5"/>
        <v>44.862000000000002</v>
      </c>
      <c r="AI18" s="150">
        <f t="shared" si="5"/>
        <v>45.76</v>
      </c>
    </row>
    <row r="19" spans="1:35">
      <c r="A19" s="113" t="s">
        <v>15</v>
      </c>
      <c r="B19" s="113">
        <v>30</v>
      </c>
      <c r="C19" s="113" t="s">
        <v>6</v>
      </c>
      <c r="D19" s="115" t="s">
        <v>22</v>
      </c>
      <c r="E19" s="112">
        <f t="shared" si="14"/>
        <v>73651</v>
      </c>
      <c r="F19" s="112">
        <f t="shared" si="14"/>
        <v>75156</v>
      </c>
      <c r="G19" s="112">
        <f t="shared" si="14"/>
        <v>76688</v>
      </c>
      <c r="H19" s="112">
        <f t="shared" si="14"/>
        <v>78254</v>
      </c>
      <c r="I19" s="112">
        <f t="shared" si="14"/>
        <v>79851</v>
      </c>
      <c r="J19" s="112">
        <f t="shared" si="14"/>
        <v>81480</v>
      </c>
      <c r="K19" s="112">
        <f t="shared" si="14"/>
        <v>83144</v>
      </c>
      <c r="L19" s="112">
        <f t="shared" si="14"/>
        <v>0</v>
      </c>
      <c r="N19" s="134" t="str">
        <f t="shared" si="15"/>
        <v>C02740</v>
      </c>
      <c r="O19" s="136">
        <f t="shared" si="15"/>
        <v>30</v>
      </c>
      <c r="P19" s="134" t="str">
        <f t="shared" si="16"/>
        <v xml:space="preserve">Council Member Assistant/Aide </v>
      </c>
      <c r="Q19" s="137">
        <f t="shared" si="17"/>
        <v>73651</v>
      </c>
      <c r="R19" s="137">
        <f t="shared" si="17"/>
        <v>75156</v>
      </c>
      <c r="S19" s="137">
        <f t="shared" si="17"/>
        <v>76688</v>
      </c>
      <c r="T19" s="137">
        <f t="shared" si="17"/>
        <v>78254</v>
      </c>
      <c r="U19" s="137">
        <f t="shared" si="17"/>
        <v>79851</v>
      </c>
      <c r="V19" s="137">
        <f t="shared" si="17"/>
        <v>81480</v>
      </c>
      <c r="W19" s="137">
        <f t="shared" si="17"/>
        <v>83144</v>
      </c>
      <c r="X19" s="137">
        <f t="shared" si="17"/>
        <v>0</v>
      </c>
      <c r="Y19" s="137"/>
      <c r="Z19" s="149" t="str">
        <f t="shared" si="18"/>
        <v>C02740</v>
      </c>
      <c r="AA19" s="149">
        <f t="shared" si="18"/>
        <v>30</v>
      </c>
      <c r="AB19" s="146" t="str">
        <f t="shared" si="19"/>
        <v xml:space="preserve">Council Member Assistant/Aide </v>
      </c>
      <c r="AC19" s="150">
        <f t="shared" si="9"/>
        <v>35.409999999999997</v>
      </c>
      <c r="AD19" s="150">
        <f t="shared" si="5"/>
        <v>36.133000000000003</v>
      </c>
      <c r="AE19" s="150">
        <f t="shared" si="5"/>
        <v>36.869999999999997</v>
      </c>
      <c r="AF19" s="150">
        <f t="shared" si="5"/>
        <v>37.622999999999998</v>
      </c>
      <c r="AG19" s="150">
        <f t="shared" si="5"/>
        <v>38.39</v>
      </c>
      <c r="AH19" s="150">
        <f t="shared" si="5"/>
        <v>39.173999999999999</v>
      </c>
      <c r="AI19" s="150">
        <f t="shared" si="5"/>
        <v>39.973999999999997</v>
      </c>
    </row>
    <row r="20" spans="1:35">
      <c r="A20" s="113" t="s">
        <v>46</v>
      </c>
      <c r="B20" s="113">
        <v>21</v>
      </c>
      <c r="C20" s="113" t="s">
        <v>6</v>
      </c>
      <c r="D20" s="115" t="s">
        <v>47</v>
      </c>
      <c r="E20" s="112">
        <f t="shared" si="14"/>
        <v>66867</v>
      </c>
      <c r="F20" s="112">
        <f t="shared" si="14"/>
        <v>68231</v>
      </c>
      <c r="G20" s="112">
        <f t="shared" si="14"/>
        <v>69624</v>
      </c>
      <c r="H20" s="112">
        <f t="shared" si="14"/>
        <v>71044</v>
      </c>
      <c r="I20" s="112">
        <f t="shared" si="14"/>
        <v>72494</v>
      </c>
      <c r="J20" s="112">
        <f t="shared" si="14"/>
        <v>73974</v>
      </c>
      <c r="K20" s="112">
        <f t="shared" si="14"/>
        <v>75483</v>
      </c>
      <c r="L20" s="112">
        <f t="shared" si="14"/>
        <v>0</v>
      </c>
      <c r="N20" s="134" t="str">
        <f t="shared" si="15"/>
        <v>C02755</v>
      </c>
      <c r="O20" s="136">
        <f t="shared" si="15"/>
        <v>21</v>
      </c>
      <c r="P20" s="134" t="str">
        <f t="shared" si="16"/>
        <v>Council Office Associate Appt</v>
      </c>
      <c r="Q20" s="137">
        <f t="shared" si="17"/>
        <v>66867</v>
      </c>
      <c r="R20" s="137">
        <f t="shared" si="17"/>
        <v>68231</v>
      </c>
      <c r="S20" s="137">
        <f t="shared" si="17"/>
        <v>69624</v>
      </c>
      <c r="T20" s="137">
        <f t="shared" si="17"/>
        <v>71044</v>
      </c>
      <c r="U20" s="137">
        <f t="shared" si="17"/>
        <v>72494</v>
      </c>
      <c r="V20" s="137">
        <f t="shared" si="17"/>
        <v>73974</v>
      </c>
      <c r="W20" s="137">
        <f t="shared" si="17"/>
        <v>75483</v>
      </c>
      <c r="X20" s="137">
        <f t="shared" si="17"/>
        <v>0</v>
      </c>
      <c r="Y20" s="137"/>
      <c r="Z20" s="149" t="str">
        <f t="shared" si="18"/>
        <v>C02755</v>
      </c>
      <c r="AA20" s="149">
        <f t="shared" si="18"/>
        <v>21</v>
      </c>
      <c r="AB20" s="146" t="str">
        <f t="shared" si="19"/>
        <v>Council Office Associate Appt</v>
      </c>
      <c r="AC20" s="150">
        <f t="shared" si="9"/>
        <v>32.148000000000003</v>
      </c>
      <c r="AD20" s="150">
        <f t="shared" si="5"/>
        <v>32.804000000000002</v>
      </c>
      <c r="AE20" s="150">
        <f t="shared" si="5"/>
        <v>33.473999999999997</v>
      </c>
      <c r="AF20" s="150">
        <f t="shared" si="5"/>
        <v>34.155999999999999</v>
      </c>
      <c r="AG20" s="150">
        <f t="shared" si="5"/>
        <v>34.853000000000002</v>
      </c>
      <c r="AH20" s="150">
        <f t="shared" si="5"/>
        <v>35.564999999999998</v>
      </c>
      <c r="AI20" s="150">
        <f t="shared" si="5"/>
        <v>36.29</v>
      </c>
    </row>
    <row r="21" spans="1:35">
      <c r="A21" s="113" t="s">
        <v>83</v>
      </c>
      <c r="B21" s="113">
        <v>20</v>
      </c>
      <c r="C21" s="113" t="s">
        <v>6</v>
      </c>
      <c r="D21" s="115" t="s">
        <v>82</v>
      </c>
      <c r="E21" s="112">
        <f t="shared" si="14"/>
        <v>57131</v>
      </c>
      <c r="F21" s="112">
        <f t="shared" si="14"/>
        <v>58271</v>
      </c>
      <c r="G21" s="112">
        <f t="shared" si="14"/>
        <v>59439</v>
      </c>
      <c r="H21" s="112">
        <f t="shared" si="14"/>
        <v>60626</v>
      </c>
      <c r="I21" s="112">
        <f t="shared" si="14"/>
        <v>61840</v>
      </c>
      <c r="J21" s="112">
        <f t="shared" si="14"/>
        <v>63075</v>
      </c>
      <c r="K21" s="112">
        <f t="shared" si="14"/>
        <v>64338</v>
      </c>
      <c r="L21" s="112">
        <f t="shared" si="14"/>
        <v>0</v>
      </c>
      <c r="N21" s="134" t="str">
        <f t="shared" si="15"/>
        <v>C00270</v>
      </c>
      <c r="O21" s="136">
        <f t="shared" si="15"/>
        <v>20</v>
      </c>
      <c r="P21" s="134" t="str">
        <f t="shared" si="16"/>
        <v>Administrative Aid to the Mayor</v>
      </c>
      <c r="Q21" s="137">
        <f t="shared" si="17"/>
        <v>57131</v>
      </c>
      <c r="R21" s="137">
        <f t="shared" si="17"/>
        <v>58271</v>
      </c>
      <c r="S21" s="137">
        <f t="shared" si="17"/>
        <v>59439</v>
      </c>
      <c r="T21" s="137">
        <f t="shared" si="17"/>
        <v>60626</v>
      </c>
      <c r="U21" s="137">
        <f t="shared" si="17"/>
        <v>61840</v>
      </c>
      <c r="V21" s="137">
        <f t="shared" si="17"/>
        <v>63075</v>
      </c>
      <c r="W21" s="137">
        <f t="shared" si="17"/>
        <v>64338</v>
      </c>
      <c r="X21" s="137">
        <f t="shared" si="17"/>
        <v>0</v>
      </c>
      <c r="Y21" s="137"/>
      <c r="Z21" s="149" t="str">
        <f t="shared" si="18"/>
        <v>C00270</v>
      </c>
      <c r="AA21" s="149">
        <f t="shared" si="18"/>
        <v>20</v>
      </c>
      <c r="AB21" s="146" t="str">
        <f t="shared" si="19"/>
        <v>Administrative Aid to the Mayor</v>
      </c>
      <c r="AC21" s="150">
        <f t="shared" si="9"/>
        <v>27.466999999999999</v>
      </c>
      <c r="AD21" s="150">
        <f t="shared" si="5"/>
        <v>28.015000000000001</v>
      </c>
      <c r="AE21" s="150">
        <f t="shared" si="5"/>
        <v>28.577000000000002</v>
      </c>
      <c r="AF21" s="150">
        <f t="shared" si="5"/>
        <v>29.148</v>
      </c>
      <c r="AG21" s="150">
        <f t="shared" si="5"/>
        <v>29.731000000000002</v>
      </c>
      <c r="AH21" s="150">
        <f t="shared" si="5"/>
        <v>30.324999999999999</v>
      </c>
      <c r="AI21" s="150">
        <f t="shared" si="5"/>
        <v>30.931999999999999</v>
      </c>
    </row>
    <row r="22" spans="1:35">
      <c r="A22" s="113"/>
      <c r="B22" s="113"/>
      <c r="D22" s="115"/>
      <c r="L22" s="117"/>
    </row>
    <row r="23" spans="1:35">
      <c r="A23" s="116" t="s">
        <v>163</v>
      </c>
      <c r="B23" s="108"/>
      <c r="D23" s="108"/>
      <c r="E23" s="114"/>
      <c r="G23" s="118"/>
      <c r="K23" s="119"/>
      <c r="L23" s="117"/>
      <c r="N23" s="143" t="s">
        <v>157</v>
      </c>
      <c r="Q23" s="144" t="s">
        <v>162</v>
      </c>
      <c r="Z23" s="148" t="s">
        <v>157</v>
      </c>
      <c r="AC23" s="148" t="s">
        <v>162</v>
      </c>
    </row>
    <row r="24" spans="1:35">
      <c r="A24" s="112">
        <f>Q24</f>
        <v>455</v>
      </c>
      <c r="B24" s="115" t="s">
        <v>25</v>
      </c>
      <c r="G24" s="122"/>
      <c r="H24" s="118"/>
      <c r="J24" s="119"/>
      <c r="K24" s="119"/>
      <c r="L24" s="117"/>
      <c r="N24" s="134" t="s">
        <v>142</v>
      </c>
      <c r="P24" s="138"/>
      <c r="Q24" s="137">
        <f>ROUND(VLOOKUP(N24,DataApril2021,4,0)*IncrPerc2022,0)</f>
        <v>455</v>
      </c>
      <c r="Z24" s="146" t="s">
        <v>158</v>
      </c>
      <c r="AC24" s="161">
        <f>ROUNDUP(Q24/2080,3)</f>
        <v>0.219</v>
      </c>
    </row>
    <row r="25" spans="1:35">
      <c r="A25" s="112">
        <f>Q25</f>
        <v>844</v>
      </c>
      <c r="B25" s="115" t="s">
        <v>26</v>
      </c>
      <c r="G25" s="122"/>
      <c r="H25" s="118"/>
      <c r="J25" s="119"/>
      <c r="K25" s="119"/>
      <c r="L25" s="117"/>
      <c r="M25" s="123"/>
      <c r="N25" s="139" t="s">
        <v>143</v>
      </c>
      <c r="P25" s="138"/>
      <c r="Q25" s="137">
        <f>ROUND(VLOOKUP(N25,DataApril2021,4,0)*IncrPerc2022,0)</f>
        <v>844</v>
      </c>
      <c r="R25" s="140"/>
      <c r="S25" s="140"/>
      <c r="T25" s="140"/>
      <c r="U25" s="140"/>
      <c r="V25" s="140"/>
      <c r="W25" s="140"/>
      <c r="X25" s="140"/>
      <c r="Y25" s="140"/>
      <c r="Z25" s="152" t="s">
        <v>159</v>
      </c>
      <c r="AA25" s="151"/>
      <c r="AB25" s="152"/>
      <c r="AC25" s="161">
        <f t="shared" ref="AC25:AC27" si="20">ROUNDUP(Q25/2080,3)</f>
        <v>0.40600000000000003</v>
      </c>
      <c r="AD25" s="153"/>
      <c r="AE25" s="154"/>
      <c r="AF25" s="153"/>
      <c r="AG25" s="154"/>
    </row>
    <row r="26" spans="1:35">
      <c r="A26" s="112">
        <f>Q26</f>
        <v>1038</v>
      </c>
      <c r="B26" s="115" t="s">
        <v>27</v>
      </c>
      <c r="G26" s="122"/>
      <c r="H26" s="118"/>
      <c r="I26" s="127"/>
      <c r="J26" s="119"/>
      <c r="K26" s="119"/>
      <c r="L26" s="117"/>
      <c r="M26" s="123"/>
      <c r="N26" s="139" t="s">
        <v>144</v>
      </c>
      <c r="P26" s="138"/>
      <c r="Q26" s="137">
        <f>ROUND(VLOOKUP(N26,DataApril2021,4,0)*IncrPerc2022,0)</f>
        <v>1038</v>
      </c>
      <c r="R26" s="140"/>
      <c r="S26" s="140"/>
      <c r="T26" s="140"/>
      <c r="U26" s="140"/>
      <c r="V26" s="140"/>
      <c r="W26" s="140"/>
      <c r="X26" s="140"/>
      <c r="Y26" s="140"/>
      <c r="Z26" s="152" t="s">
        <v>160</v>
      </c>
      <c r="AA26" s="151"/>
      <c r="AB26" s="152"/>
      <c r="AC26" s="161">
        <f t="shared" si="20"/>
        <v>0.5</v>
      </c>
      <c r="AD26" s="153"/>
      <c r="AE26" s="154"/>
      <c r="AF26" s="153"/>
      <c r="AG26" s="154"/>
    </row>
    <row r="27" spans="1:35">
      <c r="A27" s="112">
        <f>Q27</f>
        <v>1363</v>
      </c>
      <c r="B27" s="115" t="s">
        <v>28</v>
      </c>
      <c r="G27" s="122"/>
      <c r="H27" s="118"/>
      <c r="L27" s="117"/>
      <c r="N27" s="134" t="s">
        <v>145</v>
      </c>
      <c r="P27" s="138"/>
      <c r="Q27" s="137">
        <f>ROUND(VLOOKUP(N27,DataApril2021,4,0)*IncrPerc2022,0)</f>
        <v>1363</v>
      </c>
      <c r="Z27" s="146" t="s">
        <v>161</v>
      </c>
      <c r="AC27" s="161">
        <f t="shared" si="20"/>
        <v>0.65600000000000003</v>
      </c>
    </row>
    <row r="28" spans="1:35">
      <c r="L28" s="117"/>
      <c r="AE28" s="155"/>
      <c r="AF28" s="156"/>
    </row>
    <row r="29" spans="1:35">
      <c r="A29" s="108"/>
      <c r="B29" s="108"/>
      <c r="C29" s="163"/>
      <c r="D29" s="108"/>
      <c r="E29" s="114"/>
      <c r="L29" s="117"/>
      <c r="M29" s="123"/>
      <c r="N29" s="139"/>
      <c r="O29" s="140"/>
      <c r="P29" s="139"/>
      <c r="Q29" s="140"/>
      <c r="R29" s="140"/>
      <c r="S29" s="140"/>
      <c r="T29" s="140"/>
      <c r="U29" s="140"/>
      <c r="V29" s="140"/>
      <c r="W29" s="140"/>
      <c r="X29" s="140"/>
      <c r="Y29" s="140"/>
      <c r="Z29" s="151"/>
      <c r="AA29" s="151"/>
      <c r="AB29" s="152"/>
      <c r="AC29" s="153"/>
      <c r="AD29" s="154"/>
      <c r="AE29" s="155"/>
      <c r="AF29" s="156"/>
    </row>
    <row r="30" spans="1:35">
      <c r="A30" s="108"/>
      <c r="B30" s="108"/>
      <c r="C30" s="163"/>
      <c r="D30" s="108"/>
      <c r="E30" s="114"/>
      <c r="L30" s="117"/>
      <c r="M30" s="123"/>
      <c r="N30" s="139"/>
      <c r="O30" s="140"/>
      <c r="P30" s="139"/>
      <c r="Q30" s="140"/>
      <c r="R30" s="140"/>
      <c r="S30" s="140"/>
      <c r="T30" s="140"/>
      <c r="U30" s="140"/>
      <c r="V30" s="140"/>
      <c r="W30" s="140"/>
      <c r="X30" s="140"/>
      <c r="Y30" s="140"/>
      <c r="Z30" s="151"/>
      <c r="AA30" s="151"/>
      <c r="AB30" s="152"/>
      <c r="AC30" s="153"/>
      <c r="AD30" s="154"/>
      <c r="AE30" s="155"/>
      <c r="AF30" s="156"/>
    </row>
    <row r="31" spans="1:35">
      <c r="D31" s="115"/>
      <c r="L31" s="117"/>
      <c r="M31" s="123"/>
      <c r="N31" s="139"/>
      <c r="O31" s="140"/>
      <c r="P31" s="139"/>
      <c r="Q31" s="182"/>
      <c r="R31" s="182"/>
      <c r="S31" s="182"/>
      <c r="T31" s="182"/>
      <c r="U31" s="182"/>
      <c r="V31" s="182"/>
      <c r="W31" s="182"/>
      <c r="X31" s="140"/>
      <c r="Y31" s="140"/>
      <c r="Z31" s="151"/>
      <c r="AA31" s="151"/>
      <c r="AB31" s="152"/>
      <c r="AC31" s="153"/>
      <c r="AD31" s="154"/>
      <c r="AE31" s="155"/>
      <c r="AF31" s="156"/>
    </row>
    <row r="32" spans="1:35">
      <c r="D32" s="108"/>
      <c r="E32" s="114"/>
      <c r="F32" s="127"/>
      <c r="M32" s="123"/>
      <c r="N32" s="139"/>
      <c r="O32" s="140"/>
      <c r="P32" s="139"/>
      <c r="Q32" s="140"/>
      <c r="R32" s="140"/>
      <c r="S32" s="140"/>
      <c r="T32" s="140"/>
      <c r="U32" s="140"/>
      <c r="V32" s="140"/>
      <c r="W32" s="140"/>
      <c r="X32" s="140"/>
      <c r="Y32" s="140"/>
      <c r="Z32" s="151"/>
      <c r="AA32" s="151"/>
      <c r="AB32" s="152"/>
      <c r="AC32" s="153"/>
      <c r="AD32" s="154"/>
    </row>
    <row r="33" spans="1:32">
      <c r="D33" s="115"/>
      <c r="M33" s="123"/>
      <c r="N33" s="139"/>
      <c r="O33" s="140"/>
      <c r="P33" s="139"/>
      <c r="Q33" s="140"/>
      <c r="R33" s="140"/>
      <c r="S33" s="140"/>
      <c r="T33" s="140"/>
      <c r="U33" s="140"/>
      <c r="V33" s="140"/>
      <c r="W33" s="140"/>
      <c r="X33" s="140"/>
      <c r="Y33" s="140"/>
      <c r="Z33" s="151"/>
      <c r="AA33" s="151"/>
      <c r="AB33" s="152"/>
      <c r="AC33" s="153"/>
      <c r="AD33" s="154"/>
      <c r="AE33" s="157"/>
    </row>
    <row r="34" spans="1:32">
      <c r="D34" s="115"/>
      <c r="M34" s="123"/>
      <c r="N34" s="139"/>
      <c r="O34" s="140"/>
      <c r="P34" s="139"/>
      <c r="Q34" s="140"/>
      <c r="R34" s="140"/>
      <c r="S34" s="140"/>
      <c r="T34" s="140"/>
      <c r="U34" s="140"/>
      <c r="V34" s="140"/>
      <c r="W34" s="140"/>
      <c r="X34" s="140"/>
      <c r="Y34" s="140"/>
      <c r="Z34" s="151"/>
      <c r="AA34" s="151"/>
      <c r="AB34" s="152"/>
      <c r="AC34" s="153"/>
      <c r="AD34" s="154"/>
      <c r="AE34" s="157"/>
    </row>
    <row r="35" spans="1:32">
      <c r="D35" s="115"/>
      <c r="M35" s="123"/>
      <c r="N35" s="139"/>
      <c r="O35" s="140"/>
      <c r="P35" s="139"/>
      <c r="Q35" s="140"/>
      <c r="R35" s="140"/>
      <c r="S35" s="140"/>
      <c r="T35" s="140"/>
      <c r="U35" s="140"/>
      <c r="V35" s="140"/>
      <c r="W35" s="140"/>
      <c r="X35" s="140"/>
      <c r="Y35" s="140"/>
      <c r="Z35" s="151"/>
      <c r="AA35" s="151"/>
      <c r="AB35" s="152"/>
      <c r="AC35" s="153"/>
      <c r="AD35" s="154"/>
      <c r="AE35" s="158"/>
      <c r="AF35" s="156"/>
    </row>
    <row r="36" spans="1:32">
      <c r="A36" s="115"/>
      <c r="B36" s="115"/>
      <c r="D36" s="115"/>
      <c r="M36" s="123"/>
      <c r="N36" s="139"/>
      <c r="O36" s="140"/>
      <c r="P36" s="139"/>
      <c r="Q36" s="140"/>
      <c r="R36" s="140"/>
      <c r="S36" s="140"/>
      <c r="T36" s="140"/>
      <c r="U36" s="140"/>
      <c r="V36" s="140"/>
      <c r="W36" s="140"/>
      <c r="X36" s="140"/>
      <c r="Y36" s="140"/>
      <c r="Z36" s="151"/>
      <c r="AA36" s="151"/>
      <c r="AB36" s="152"/>
      <c r="AC36" s="153"/>
      <c r="AD36" s="154"/>
      <c r="AE36" s="158"/>
      <c r="AF36" s="156"/>
    </row>
    <row r="37" spans="1:32">
      <c r="D37" s="115"/>
      <c r="AE37" s="158"/>
      <c r="AF37" s="156"/>
    </row>
    <row r="38" spans="1:32">
      <c r="A38" s="115"/>
      <c r="B38" s="115"/>
      <c r="D38" s="115"/>
      <c r="AE38" s="158"/>
      <c r="AF38" s="156"/>
    </row>
    <row r="39" spans="1:32">
      <c r="A39" s="115"/>
      <c r="B39" s="115"/>
      <c r="D39" s="113"/>
    </row>
    <row r="40" spans="1:32">
      <c r="D40" s="113"/>
    </row>
  </sheetData>
  <mergeCells count="1">
    <mergeCell ref="E4:L4"/>
  </mergeCells>
  <conditionalFormatting sqref="E1:L1048576">
    <cfRule type="cellIs" dxfId="4" priority="1" operator="equal">
      <formula>0</formula>
    </cfRule>
  </conditionalFormatting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U29"/>
  <sheetViews>
    <sheetView topLeftCell="A8" workbookViewId="0">
      <selection activeCell="A8" sqref="A1:IV65536"/>
    </sheetView>
  </sheetViews>
  <sheetFormatPr defaultColWidth="9.26953125" defaultRowHeight="12.5"/>
  <cols>
    <col min="1" max="1" width="3.7265625" style="3" customWidth="1"/>
    <col min="2" max="2" width="0.26953125" style="3" customWidth="1"/>
    <col min="3" max="3" width="9.26953125" style="3"/>
    <col min="4" max="4" width="5.7265625" style="3" customWidth="1"/>
    <col min="5" max="5" width="27" style="3" customWidth="1"/>
    <col min="6" max="6" width="2.26953125" style="3" bestFit="1" customWidth="1"/>
    <col min="7" max="10" width="10.26953125" style="3" bestFit="1" customWidth="1"/>
    <col min="11" max="16384" width="9.26953125" style="3"/>
  </cols>
  <sheetData>
    <row r="1" spans="1:21" ht="13">
      <c r="A1" s="1" t="s">
        <v>44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/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51">
      <c r="A4" s="40" t="s">
        <v>0</v>
      </c>
      <c r="B4" s="40" t="s">
        <v>8</v>
      </c>
      <c r="C4" s="40" t="s">
        <v>1</v>
      </c>
      <c r="D4" s="41" t="s">
        <v>45</v>
      </c>
      <c r="E4" s="40" t="s">
        <v>9</v>
      </c>
      <c r="F4" s="42" t="s">
        <v>10</v>
      </c>
      <c r="G4" s="43" t="s">
        <v>2</v>
      </c>
      <c r="H4" s="43" t="s">
        <v>3</v>
      </c>
      <c r="I4" s="43" t="s">
        <v>4</v>
      </c>
      <c r="J4" s="43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44" t="s">
        <v>11</v>
      </c>
      <c r="F5" s="14" t="s">
        <v>12</v>
      </c>
      <c r="G5" s="45">
        <v>56378.469916557369</v>
      </c>
      <c r="H5" s="16"/>
      <c r="I5" s="16"/>
      <c r="J5" s="16"/>
      <c r="R5" s="18"/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45">
        <v>86870.72120133265</v>
      </c>
      <c r="H6" s="16"/>
      <c r="I6" s="16"/>
      <c r="J6" s="16"/>
      <c r="R6" s="18"/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15" t="s">
        <v>16</v>
      </c>
      <c r="F7" s="14" t="s">
        <v>12</v>
      </c>
      <c r="G7" s="45">
        <v>52316.180206054916</v>
      </c>
      <c r="H7" s="45">
        <v>55069.663374794647</v>
      </c>
      <c r="I7" s="45">
        <v>56721.753276038486</v>
      </c>
      <c r="J7" s="45">
        <v>57823.146543534378</v>
      </c>
      <c r="R7" s="18"/>
      <c r="S7" s="18"/>
      <c r="T7" s="18"/>
      <c r="U7" s="18"/>
    </row>
    <row r="8" spans="1:21">
      <c r="A8" s="14" t="s">
        <v>6</v>
      </c>
      <c r="B8" s="14">
        <v>1</v>
      </c>
      <c r="C8" s="14" t="s">
        <v>30</v>
      </c>
      <c r="D8" s="14" t="s">
        <v>41</v>
      </c>
      <c r="E8" s="15" t="s">
        <v>17</v>
      </c>
      <c r="F8" s="14" t="s">
        <v>12</v>
      </c>
      <c r="G8" s="45">
        <v>52316.180206054916</v>
      </c>
      <c r="H8" s="45">
        <v>55069.663374794647</v>
      </c>
      <c r="I8" s="45">
        <v>56721.753276038486</v>
      </c>
      <c r="J8" s="45">
        <v>57823.146543534378</v>
      </c>
      <c r="R8" s="18"/>
      <c r="S8" s="18"/>
      <c r="T8" s="18"/>
      <c r="U8" s="18"/>
    </row>
    <row r="9" spans="1:21">
      <c r="A9" s="14"/>
      <c r="B9" s="14"/>
      <c r="C9" s="14"/>
      <c r="D9" s="14"/>
      <c r="E9" s="15"/>
      <c r="F9" s="14"/>
    </row>
    <row r="10" spans="1:21" ht="13">
      <c r="A10" s="32" t="s">
        <v>18</v>
      </c>
      <c r="B10" s="14"/>
      <c r="C10" s="14"/>
      <c r="D10" s="14"/>
      <c r="E10" s="15"/>
      <c r="F10" s="14"/>
    </row>
    <row r="11" spans="1:21" ht="39">
      <c r="A11" s="40" t="s">
        <v>0</v>
      </c>
      <c r="B11" s="40" t="s">
        <v>8</v>
      </c>
      <c r="C11" s="40" t="s">
        <v>1</v>
      </c>
      <c r="D11" s="40"/>
      <c r="E11" s="40" t="s">
        <v>9</v>
      </c>
      <c r="F11" s="42" t="s">
        <v>10</v>
      </c>
      <c r="G11" s="43" t="s">
        <v>2</v>
      </c>
      <c r="H11" s="43" t="s">
        <v>3</v>
      </c>
      <c r="I11" s="43" t="s">
        <v>4</v>
      </c>
      <c r="J11" s="43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15" t="s">
        <v>19</v>
      </c>
      <c r="F12" s="14" t="s">
        <v>12</v>
      </c>
      <c r="G12" s="45">
        <v>73838.589931657974</v>
      </c>
      <c r="H12" s="45">
        <v>77724.831507008392</v>
      </c>
      <c r="I12" s="45">
        <v>80056.576452218651</v>
      </c>
      <c r="J12" s="45">
        <v>81611.073082358809</v>
      </c>
      <c r="R12" s="18"/>
      <c r="S12" s="18"/>
      <c r="T12" s="18"/>
      <c r="U12" s="18"/>
    </row>
    <row r="13" spans="1:21">
      <c r="A13" s="14" t="s">
        <v>6</v>
      </c>
      <c r="B13" s="14">
        <v>1</v>
      </c>
      <c r="C13" s="14" t="s">
        <v>35</v>
      </c>
      <c r="D13" s="14" t="s">
        <v>38</v>
      </c>
      <c r="E13" s="15" t="s">
        <v>20</v>
      </c>
      <c r="F13" s="14" t="s">
        <v>12</v>
      </c>
      <c r="G13" s="45">
        <v>64819.694387333038</v>
      </c>
      <c r="H13" s="45">
        <v>68231.257249824252</v>
      </c>
      <c r="I13" s="45">
        <v>70278.194967318981</v>
      </c>
      <c r="J13" s="45">
        <v>71642.820112315472</v>
      </c>
      <c r="R13" s="18"/>
      <c r="S13" s="18"/>
      <c r="T13" s="18"/>
      <c r="U13" s="18"/>
    </row>
    <row r="14" spans="1:21">
      <c r="A14" s="14" t="s">
        <v>6</v>
      </c>
      <c r="B14" s="14">
        <v>1</v>
      </c>
      <c r="C14" s="14" t="s">
        <v>36</v>
      </c>
      <c r="D14" s="14" t="s">
        <v>38</v>
      </c>
      <c r="E14" s="15" t="s">
        <v>21</v>
      </c>
      <c r="F14" s="14" t="s">
        <v>12</v>
      </c>
      <c r="G14" s="45">
        <v>64819.694387333038</v>
      </c>
      <c r="H14" s="45">
        <v>68231.257249824252</v>
      </c>
      <c r="I14" s="45">
        <v>70278.194967318981</v>
      </c>
      <c r="J14" s="45">
        <v>71642.820112315472</v>
      </c>
      <c r="R14" s="18"/>
      <c r="S14" s="18"/>
      <c r="T14" s="18"/>
      <c r="U14" s="18"/>
    </row>
    <row r="15" spans="1:21">
      <c r="A15" s="14" t="s">
        <v>6</v>
      </c>
      <c r="B15" s="14">
        <v>1</v>
      </c>
      <c r="C15" s="14" t="s">
        <v>15</v>
      </c>
      <c r="D15" s="14" t="s">
        <v>41</v>
      </c>
      <c r="E15" s="15" t="s">
        <v>22</v>
      </c>
      <c r="F15" s="14" t="s">
        <v>12</v>
      </c>
      <c r="G15" s="45">
        <v>52316.180206054916</v>
      </c>
      <c r="H15" s="45">
        <v>55069.663374794647</v>
      </c>
      <c r="I15" s="45">
        <v>56721.753276038486</v>
      </c>
      <c r="J15" s="45">
        <v>57823.146543534378</v>
      </c>
      <c r="R15" s="18"/>
      <c r="S15" s="18"/>
      <c r="T15" s="18"/>
      <c r="U15" s="18"/>
    </row>
    <row r="16" spans="1:21">
      <c r="A16" s="14"/>
      <c r="B16" s="14"/>
      <c r="C16" s="14"/>
      <c r="D16" s="14"/>
      <c r="E16" s="15"/>
      <c r="F16" s="14"/>
    </row>
    <row r="17" spans="1:18" ht="13">
      <c r="A17" s="29"/>
      <c r="B17" s="30"/>
      <c r="C17" s="31"/>
      <c r="D17" s="31"/>
      <c r="E17" s="30"/>
      <c r="F17" s="30"/>
    </row>
    <row r="18" spans="1:18" ht="13">
      <c r="A18" s="32" t="s">
        <v>23</v>
      </c>
      <c r="B18" s="1"/>
      <c r="C18" s="1"/>
      <c r="D18" s="1"/>
      <c r="E18" s="1"/>
      <c r="F18" s="1"/>
    </row>
    <row r="19" spans="1:18" ht="13">
      <c r="A19" s="32" t="s">
        <v>24</v>
      </c>
      <c r="B19" s="1"/>
      <c r="C19" s="1"/>
      <c r="D19" s="1"/>
      <c r="E19" s="1"/>
      <c r="F19" s="1"/>
    </row>
    <row r="20" spans="1:18">
      <c r="A20" s="33"/>
      <c r="B20" s="33"/>
      <c r="D20" s="16">
        <v>357.38683860000003</v>
      </c>
      <c r="E20" s="34" t="s">
        <v>25</v>
      </c>
      <c r="F20" s="33"/>
      <c r="R20" s="35"/>
    </row>
    <row r="21" spans="1:18">
      <c r="A21" s="33"/>
      <c r="B21" s="33"/>
      <c r="D21" s="16">
        <v>690.94788796000012</v>
      </c>
      <c r="E21" s="34" t="s">
        <v>26</v>
      </c>
      <c r="F21" s="33"/>
      <c r="R21" s="35"/>
    </row>
    <row r="22" spans="1:18">
      <c r="A22" s="33"/>
      <c r="B22" s="33"/>
      <c r="D22" s="16">
        <v>834.93852728000002</v>
      </c>
      <c r="E22" s="34" t="s">
        <v>27</v>
      </c>
      <c r="F22" s="33"/>
      <c r="R22" s="35"/>
    </row>
    <row r="23" spans="1:18">
      <c r="A23" s="33"/>
      <c r="B23" s="33"/>
      <c r="D23" s="16">
        <v>1093.9144972800002</v>
      </c>
      <c r="E23" s="34" t="s">
        <v>28</v>
      </c>
      <c r="F23" s="33"/>
      <c r="R23" s="35"/>
    </row>
    <row r="24" spans="1:18">
      <c r="A24" s="33"/>
      <c r="B24" s="33"/>
      <c r="C24" s="33"/>
      <c r="D24" s="33"/>
      <c r="E24" s="33"/>
      <c r="F24" s="33"/>
    </row>
    <row r="25" spans="1:18">
      <c r="A25" s="34" t="s">
        <v>29</v>
      </c>
      <c r="B25" s="37"/>
      <c r="C25" s="33"/>
      <c r="D25" s="33"/>
      <c r="E25" s="37"/>
      <c r="F25" s="38"/>
    </row>
    <row r="26" spans="1:18">
      <c r="A26" s="37"/>
      <c r="B26" s="34" t="s">
        <v>42</v>
      </c>
      <c r="C26" s="33"/>
      <c r="D26" s="33"/>
      <c r="E26" s="37"/>
      <c r="F26" s="38"/>
    </row>
    <row r="27" spans="1:18">
      <c r="A27" s="37"/>
      <c r="B27" s="37"/>
      <c r="C27" s="34"/>
      <c r="D27" s="34"/>
      <c r="E27" s="37"/>
      <c r="F27" s="39"/>
    </row>
    <row r="28" spans="1:18">
      <c r="A28" s="34"/>
      <c r="B28" s="37"/>
      <c r="C28" s="34"/>
      <c r="D28" s="34"/>
      <c r="E28" s="37"/>
      <c r="F28" s="39"/>
    </row>
    <row r="29" spans="1:18">
      <c r="A29" s="37"/>
      <c r="B29" s="34"/>
      <c r="C29" s="33"/>
      <c r="D29" s="33"/>
      <c r="E29" s="37"/>
      <c r="F29" s="38"/>
    </row>
  </sheetData>
  <phoneticPr fontId="2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325EB-D172-4710-B460-5F4F1FB8F3F8}">
  <sheetPr codeName="Sheet23">
    <tabColor theme="1"/>
    <pageSetUpPr fitToPage="1"/>
  </sheetPr>
  <dimension ref="A1:AL43"/>
  <sheetViews>
    <sheetView showGridLines="0" topLeftCell="A22" workbookViewId="0">
      <selection activeCell="B21" sqref="B21"/>
    </sheetView>
  </sheetViews>
  <sheetFormatPr defaultColWidth="9.26953125" defaultRowHeight="14.5"/>
  <cols>
    <col min="1" max="1" width="10.26953125" style="109" bestFit="1" customWidth="1"/>
    <col min="2" max="2" width="8.7265625" style="109" customWidth="1"/>
    <col min="3" max="3" width="5.26953125" style="113" bestFit="1" customWidth="1"/>
    <col min="4" max="4" width="32.54296875" style="109" customWidth="1"/>
    <col min="5" max="5" width="11.7265625" style="111" customWidth="1"/>
    <col min="6" max="6" width="11.26953125" style="111" customWidth="1"/>
    <col min="7" max="10" width="10.26953125" style="111" customWidth="1"/>
    <col min="11" max="11" width="11.26953125" style="111" customWidth="1"/>
    <col min="12" max="12" width="11.7265625" style="112" customWidth="1"/>
    <col min="13" max="13" width="18.7265625" style="109" customWidth="1"/>
    <col min="14" max="14" width="25.54296875" style="134" hidden="1" customWidth="1"/>
    <col min="15" max="15" width="9.26953125" style="134" hidden="1" customWidth="1"/>
    <col min="16" max="16" width="30.7265625" style="134" hidden="1" customWidth="1"/>
    <col min="17" max="17" width="11.7265625" style="136" hidden="1" customWidth="1"/>
    <col min="18" max="26" width="8.54296875" style="136" hidden="1" customWidth="1"/>
    <col min="27" max="27" width="9.54296875" style="165" hidden="1" customWidth="1"/>
    <col min="28" max="28" width="9.26953125" style="165" hidden="1" customWidth="1"/>
    <col min="29" max="29" width="30.7265625" style="166" hidden="1" customWidth="1"/>
    <col min="30" max="37" width="7.54296875" style="166" hidden="1" customWidth="1"/>
    <col min="38" max="16384" width="9.26953125" style="109"/>
  </cols>
  <sheetData>
    <row r="1" spans="1:37">
      <c r="A1" s="108" t="s">
        <v>148</v>
      </c>
      <c r="N1" s="134" t="s">
        <v>167</v>
      </c>
      <c r="O1" s="141">
        <f>102.5%*100.75%</f>
        <v>1.0326900000000001</v>
      </c>
      <c r="P1" s="164" t="s">
        <v>171</v>
      </c>
    </row>
    <row r="2" spans="1:37">
      <c r="A2" s="142" t="s">
        <v>164</v>
      </c>
      <c r="D2" s="110"/>
      <c r="N2" s="134" t="s">
        <v>166</v>
      </c>
      <c r="O2" s="136" t="s">
        <v>170</v>
      </c>
    </row>
    <row r="3" spans="1:37">
      <c r="A3" s="109" t="s">
        <v>154</v>
      </c>
    </row>
    <row r="4" spans="1:37">
      <c r="A4" s="142" t="s">
        <v>165</v>
      </c>
      <c r="E4" s="190"/>
      <c r="F4" s="190"/>
      <c r="G4" s="190"/>
      <c r="H4" s="190"/>
      <c r="I4" s="190"/>
      <c r="J4" s="190"/>
      <c r="K4" s="190"/>
      <c r="L4" s="190"/>
    </row>
    <row r="5" spans="1:37">
      <c r="A5" s="109" t="s">
        <v>183</v>
      </c>
      <c r="E5" s="114"/>
      <c r="F5" s="114"/>
      <c r="G5" s="114"/>
      <c r="H5" s="114"/>
      <c r="I5" s="114"/>
      <c r="J5" s="114"/>
      <c r="K5" s="114"/>
      <c r="L5" s="114"/>
    </row>
    <row r="6" spans="1:37">
      <c r="D6" s="108"/>
      <c r="E6" s="112"/>
      <c r="F6" s="112"/>
      <c r="G6" s="112"/>
      <c r="H6" s="112"/>
      <c r="I6" s="112"/>
      <c r="J6" s="112"/>
      <c r="K6" s="112"/>
      <c r="N6" s="134" t="s">
        <v>156</v>
      </c>
      <c r="AA6" s="181" t="s">
        <v>172</v>
      </c>
    </row>
    <row r="7" spans="1:37">
      <c r="A7" s="108" t="s">
        <v>7</v>
      </c>
      <c r="B7" s="108"/>
      <c r="D7" s="108"/>
      <c r="E7" s="112"/>
      <c r="F7" s="112"/>
      <c r="G7" s="112"/>
      <c r="H7" s="112"/>
      <c r="I7" s="112"/>
      <c r="J7" s="112"/>
      <c r="K7" s="112"/>
      <c r="R7" s="136">
        <v>4</v>
      </c>
      <c r="S7" s="136">
        <f>R7+1</f>
        <v>5</v>
      </c>
      <c r="T7" s="136">
        <f t="shared" ref="T7:Y7" si="0">S7+1</f>
        <v>6</v>
      </c>
      <c r="U7" s="136">
        <f t="shared" si="0"/>
        <v>7</v>
      </c>
      <c r="V7" s="136">
        <f t="shared" si="0"/>
        <v>8</v>
      </c>
      <c r="W7" s="136">
        <f t="shared" si="0"/>
        <v>9</v>
      </c>
      <c r="X7" s="136">
        <f t="shared" si="0"/>
        <v>10</v>
      </c>
      <c r="Y7" s="136">
        <f t="shared" si="0"/>
        <v>11</v>
      </c>
    </row>
    <row r="8" spans="1:37">
      <c r="A8" s="162" t="s">
        <v>1</v>
      </c>
      <c r="B8" s="132" t="s">
        <v>45</v>
      </c>
      <c r="C8" s="162" t="s">
        <v>0</v>
      </c>
      <c r="D8" s="132" t="s">
        <v>104</v>
      </c>
      <c r="E8" s="133" t="s">
        <v>111</v>
      </c>
      <c r="F8" s="133" t="s">
        <v>112</v>
      </c>
      <c r="G8" s="133" t="s">
        <v>113</v>
      </c>
      <c r="H8" s="133" t="s">
        <v>114</v>
      </c>
      <c r="I8" s="133" t="s">
        <v>115</v>
      </c>
      <c r="J8" s="133" t="s">
        <v>116</v>
      </c>
      <c r="K8" s="133" t="s">
        <v>117</v>
      </c>
      <c r="L8" s="133"/>
      <c r="N8" s="143" t="s">
        <v>1</v>
      </c>
      <c r="O8" s="143" t="s">
        <v>168</v>
      </c>
      <c r="P8" s="143" t="s">
        <v>104</v>
      </c>
      <c r="Q8" s="144" t="s">
        <v>45</v>
      </c>
      <c r="R8" s="144" t="s">
        <v>140</v>
      </c>
      <c r="S8" s="144" t="s">
        <v>112</v>
      </c>
      <c r="T8" s="144" t="s">
        <v>113</v>
      </c>
      <c r="U8" s="144" t="s">
        <v>114</v>
      </c>
      <c r="V8" s="144" t="s">
        <v>115</v>
      </c>
      <c r="W8" s="144" t="s">
        <v>116</v>
      </c>
      <c r="X8" s="144" t="s">
        <v>117</v>
      </c>
      <c r="Y8" s="144" t="s">
        <v>141</v>
      </c>
      <c r="AA8" s="167" t="s">
        <v>1</v>
      </c>
      <c r="AB8" s="168" t="s">
        <v>45</v>
      </c>
      <c r="AC8" s="167" t="s">
        <v>104</v>
      </c>
      <c r="AD8" s="168" t="s">
        <v>140</v>
      </c>
      <c r="AE8" s="168" t="s">
        <v>112</v>
      </c>
      <c r="AF8" s="168" t="s">
        <v>113</v>
      </c>
      <c r="AG8" s="168" t="s">
        <v>114</v>
      </c>
      <c r="AH8" s="168" t="s">
        <v>115</v>
      </c>
      <c r="AI8" s="168" t="s">
        <v>116</v>
      </c>
      <c r="AJ8" s="168" t="s">
        <v>117</v>
      </c>
      <c r="AK8" s="168" t="s">
        <v>141</v>
      </c>
    </row>
    <row r="9" spans="1:37">
      <c r="A9" s="113" t="s">
        <v>33</v>
      </c>
      <c r="B9" s="113" t="s">
        <v>37</v>
      </c>
      <c r="C9" s="113" t="s">
        <v>6</v>
      </c>
      <c r="D9" s="115" t="s">
        <v>53</v>
      </c>
      <c r="E9" s="112">
        <f ca="1">R9</f>
        <v>75858</v>
      </c>
      <c r="F9" s="112">
        <f t="shared" ref="F9:L14" ca="1" si="1">S9</f>
        <v>77374</v>
      </c>
      <c r="G9" s="112">
        <f t="shared" ca="1" si="1"/>
        <v>0</v>
      </c>
      <c r="H9" s="112">
        <f t="shared" ca="1" si="1"/>
        <v>0</v>
      </c>
      <c r="I9" s="112">
        <f t="shared" ca="1" si="1"/>
        <v>0</v>
      </c>
      <c r="J9" s="112">
        <f t="shared" ca="1" si="1"/>
        <v>0</v>
      </c>
      <c r="K9" s="112">
        <f t="shared" ca="1" si="1"/>
        <v>0</v>
      </c>
      <c r="L9" s="112">
        <f t="shared" ca="1" si="1"/>
        <v>0</v>
      </c>
      <c r="N9" s="134" t="str">
        <f t="shared" ref="N9:N14" si="2">A9</f>
        <v>C04234</v>
      </c>
      <c r="O9" s="136" t="s">
        <v>169</v>
      </c>
      <c r="P9" s="134" t="str">
        <f t="shared" ref="P9:P14" si="3">D9</f>
        <v>Executive Assistant To Mayor</v>
      </c>
      <c r="Q9" s="136" t="str">
        <f t="shared" ref="Q9:Q14" si="4">B9</f>
        <v>M02</v>
      </c>
      <c r="R9" s="137" cm="1">
        <f t="array" aca="1" ref="R9" ca="1">IF($O9="Y",(VLOOKUP($N9,INDIRECT($O$2),R$7,0)*INDIRECT($N$1)),VLOOKUP($N9,INDIRECT($O$2),R$7,0))</f>
        <v>75858</v>
      </c>
      <c r="S9" s="137" cm="1">
        <f t="array" aca="1" ref="S9" ca="1">IF($O9="Y",(VLOOKUP($N9,INDIRECT($O$2),S$7,0)*INDIRECT($N$1)),VLOOKUP($N9,INDIRECT($O$2),S$7,0))</f>
        <v>77374</v>
      </c>
      <c r="T9" s="137" cm="1">
        <f t="array" aca="1" ref="T9" ca="1">IF($O9="Y",(VLOOKUP($N9,INDIRECT($O$2),T$7,0)*INDIRECT($N$1)),VLOOKUP($N9,INDIRECT($O$2),T$7,0))</f>
        <v>0</v>
      </c>
      <c r="U9" s="137" cm="1">
        <f t="array" aca="1" ref="U9" ca="1">IF($O9="Y",(VLOOKUP($N9,INDIRECT($O$2),U$7,0)*INDIRECT($N$1)),VLOOKUP($N9,INDIRECT($O$2),U$7,0))</f>
        <v>0</v>
      </c>
      <c r="V9" s="137" cm="1">
        <f t="array" aca="1" ref="V9" ca="1">IF($O9="Y",(VLOOKUP($N9,INDIRECT($O$2),V$7,0)*INDIRECT($N$1)),VLOOKUP($N9,INDIRECT($O$2),V$7,0))</f>
        <v>0</v>
      </c>
      <c r="W9" s="137" cm="1">
        <f t="array" aca="1" ref="W9" ca="1">IF($O9="Y",(VLOOKUP($N9,INDIRECT($O$2),W$7,0)*INDIRECT($N$1)),VLOOKUP($N9,INDIRECT($O$2),W$7,0))</f>
        <v>0</v>
      </c>
      <c r="X9" s="137" cm="1">
        <f t="array" aca="1" ref="X9" ca="1">IF($O9="Y",(VLOOKUP($N9,INDIRECT($O$2),X$7,0)*INDIRECT($N$1)),VLOOKUP($N9,INDIRECT($O$2),X$7,0))</f>
        <v>0</v>
      </c>
      <c r="Y9" s="137" cm="1">
        <f t="array" aca="1" ref="Y9" ca="1">IF($O9="Y",(VLOOKUP($N9,INDIRECT($O$2),Y$7,0)*INDIRECT($N$1)),VLOOKUP($N9,INDIRECT($O$2),Y$7,0))</f>
        <v>0</v>
      </c>
      <c r="Z9" s="137"/>
      <c r="AA9" s="169" t="str">
        <f t="shared" ref="AA9:AB14" si="5">A9</f>
        <v>C04234</v>
      </c>
      <c r="AB9" s="169" t="str">
        <f t="shared" si="5"/>
        <v>M02</v>
      </c>
      <c r="AC9" s="166" t="str">
        <f>D9</f>
        <v>Executive Assistant To Mayor</v>
      </c>
      <c r="AD9" s="170">
        <f t="shared" ref="AD9:AD10" ca="1" si="6">ROUNDUP(R9/2080,3)</f>
        <v>36.470999999999997</v>
      </c>
      <c r="AE9" s="170">
        <f t="shared" ref="AE9:AE10" ca="1" si="7">ROUNDUP(S9/2080,3)</f>
        <v>37.200000000000003</v>
      </c>
      <c r="AF9" s="170"/>
      <c r="AG9" s="170"/>
      <c r="AH9" s="170"/>
      <c r="AI9" s="170"/>
      <c r="AJ9" s="170"/>
    </row>
    <row r="10" spans="1:37">
      <c r="A10" s="113" t="s">
        <v>13</v>
      </c>
      <c r="B10" s="113" t="s">
        <v>40</v>
      </c>
      <c r="C10" s="113" t="s">
        <v>6</v>
      </c>
      <c r="D10" s="115" t="s">
        <v>14</v>
      </c>
      <c r="E10" s="112">
        <f t="shared" ref="E10:E14" ca="1" si="8">R10</f>
        <v>116823</v>
      </c>
      <c r="F10" s="112">
        <f t="shared" ca="1" si="1"/>
        <v>119157</v>
      </c>
      <c r="G10" s="112">
        <f t="shared" ca="1" si="1"/>
        <v>0</v>
      </c>
      <c r="H10" s="112">
        <f t="shared" ca="1" si="1"/>
        <v>0</v>
      </c>
      <c r="I10" s="112">
        <f t="shared" ca="1" si="1"/>
        <v>0</v>
      </c>
      <c r="J10" s="112">
        <f t="shared" ca="1" si="1"/>
        <v>0</v>
      </c>
      <c r="K10" s="112">
        <f t="shared" ca="1" si="1"/>
        <v>0</v>
      </c>
      <c r="L10" s="112">
        <f t="shared" ca="1" si="1"/>
        <v>0</v>
      </c>
      <c r="N10" s="134" t="str">
        <f t="shared" si="2"/>
        <v>C07040</v>
      </c>
      <c r="O10" s="136" t="s">
        <v>169</v>
      </c>
      <c r="P10" s="134" t="str">
        <f t="shared" si="3"/>
        <v>Mayor's Admin Deputy</v>
      </c>
      <c r="Q10" s="136" t="str">
        <f t="shared" si="4"/>
        <v>M05</v>
      </c>
      <c r="R10" s="137" cm="1">
        <f t="array" aca="1" ref="R10" ca="1">IF($O10="Y",(VLOOKUP($N10,INDIRECT($O$2),R$7,0)*INDIRECT($N$1)),VLOOKUP($N10,INDIRECT($O$2),R$7,0))</f>
        <v>116823</v>
      </c>
      <c r="S10" s="137" cm="1">
        <f t="array" aca="1" ref="S10" ca="1">IF($O10="Y",(VLOOKUP($N10,INDIRECT($O$2),S$7,0)*INDIRECT($N$1)),VLOOKUP($N10,INDIRECT($O$2),S$7,0))</f>
        <v>119157</v>
      </c>
      <c r="T10" s="137" cm="1">
        <f t="array" aca="1" ref="T10" ca="1">IF($O10="Y",(VLOOKUP($N10,INDIRECT($O$2),T$7,0)*INDIRECT($N$1)),VLOOKUP($N10,INDIRECT($O$2),T$7,0))</f>
        <v>0</v>
      </c>
      <c r="U10" s="137" cm="1">
        <f t="array" aca="1" ref="U10" ca="1">IF($O10="Y",(VLOOKUP($N10,INDIRECT($O$2),U$7,0)*INDIRECT($N$1)),VLOOKUP($N10,INDIRECT($O$2),U$7,0))</f>
        <v>0</v>
      </c>
      <c r="V10" s="137" cm="1">
        <f t="array" aca="1" ref="V10" ca="1">IF($O10="Y",(VLOOKUP($N10,INDIRECT($O$2),V$7,0)*INDIRECT($N$1)),VLOOKUP($N10,INDIRECT($O$2),V$7,0))</f>
        <v>0</v>
      </c>
      <c r="W10" s="137" cm="1">
        <f t="array" aca="1" ref="W10" ca="1">IF($O10="Y",(VLOOKUP($N10,INDIRECT($O$2),W$7,0)*INDIRECT($N$1)),VLOOKUP($N10,INDIRECT($O$2),W$7,0))</f>
        <v>0</v>
      </c>
      <c r="X10" s="137" cm="1">
        <f t="array" aca="1" ref="X10" ca="1">IF($O10="Y",(VLOOKUP($N10,INDIRECT($O$2),X$7,0)*INDIRECT($N$1)),VLOOKUP($N10,INDIRECT($O$2),X$7,0))</f>
        <v>0</v>
      </c>
      <c r="Y10" s="137" cm="1">
        <f t="array" aca="1" ref="Y10" ca="1">IF($O10="Y",(VLOOKUP($N10,INDIRECT($O$2),Y$7,0)*INDIRECT($N$1)),VLOOKUP($N10,INDIRECT($O$2),Y$7,0))</f>
        <v>0</v>
      </c>
      <c r="Z10" s="137"/>
      <c r="AA10" s="169" t="str">
        <f t="shared" si="5"/>
        <v>C07040</v>
      </c>
      <c r="AB10" s="169" t="str">
        <f t="shared" si="5"/>
        <v>M05</v>
      </c>
      <c r="AC10" s="166" t="str">
        <f>D10</f>
        <v>Mayor's Admin Deputy</v>
      </c>
      <c r="AD10" s="170">
        <f t="shared" ca="1" si="6"/>
        <v>56.164999999999999</v>
      </c>
      <c r="AE10" s="170">
        <f t="shared" ca="1" si="7"/>
        <v>57.287999999999997</v>
      </c>
      <c r="AF10" s="170"/>
      <c r="AG10" s="170"/>
      <c r="AH10" s="170"/>
      <c r="AI10" s="170"/>
      <c r="AJ10" s="170"/>
    </row>
    <row r="11" spans="1:37">
      <c r="A11" s="113" t="s">
        <v>176</v>
      </c>
      <c r="B11" s="113" t="s">
        <v>177</v>
      </c>
      <c r="C11" s="113" t="s">
        <v>6</v>
      </c>
      <c r="D11" s="115" t="s">
        <v>175</v>
      </c>
      <c r="E11" s="112">
        <f t="shared" ref="E11" si="9">R11</f>
        <v>154644</v>
      </c>
      <c r="F11" s="112">
        <f t="shared" ref="F11" si="10">S11</f>
        <v>157800</v>
      </c>
      <c r="G11" s="112">
        <f t="shared" ref="G11" si="11">T11</f>
        <v>161020</v>
      </c>
      <c r="H11" s="112">
        <f t="shared" ref="H11" si="12">U11</f>
        <v>164307</v>
      </c>
      <c r="I11" s="112"/>
      <c r="J11" s="112"/>
      <c r="K11" s="112"/>
      <c r="N11" s="134" t="str">
        <f t="shared" ref="N11" si="13">A11</f>
        <v>53039C</v>
      </c>
      <c r="O11" s="136" t="s">
        <v>169</v>
      </c>
      <c r="P11" s="134" t="str">
        <f t="shared" si="3"/>
        <v>Mayor's Chief of Staff</v>
      </c>
      <c r="Q11" s="136" t="str">
        <f t="shared" si="4"/>
        <v>M06</v>
      </c>
      <c r="R11" s="184">
        <v>154644</v>
      </c>
      <c r="S11" s="184">
        <v>157800</v>
      </c>
      <c r="T11" s="184">
        <v>161020</v>
      </c>
      <c r="U11" s="184">
        <v>164307</v>
      </c>
      <c r="V11" s="137"/>
      <c r="W11" s="137"/>
      <c r="X11" s="137"/>
      <c r="Y11" s="137"/>
      <c r="Z11" s="137"/>
      <c r="AA11" s="169"/>
      <c r="AB11" s="169"/>
      <c r="AD11" s="170"/>
      <c r="AE11" s="170"/>
      <c r="AF11" s="170"/>
      <c r="AG11" s="170"/>
      <c r="AH11" s="170"/>
      <c r="AI11" s="170"/>
      <c r="AJ11" s="170"/>
    </row>
    <row r="12" spans="1:37">
      <c r="A12" s="113" t="s">
        <v>174</v>
      </c>
      <c r="B12" s="113" t="s">
        <v>178</v>
      </c>
      <c r="C12" s="113" t="s">
        <v>6</v>
      </c>
      <c r="D12" s="115" t="s">
        <v>173</v>
      </c>
      <c r="E12" s="112">
        <f t="shared" ref="E12" si="14">R12</f>
        <v>131614</v>
      </c>
      <c r="F12" s="112">
        <f t="shared" ref="F12" si="15">S12</f>
        <v>134300</v>
      </c>
      <c r="G12" s="112">
        <f t="shared" ref="G12" si="16">T12</f>
        <v>137041</v>
      </c>
      <c r="H12" s="112">
        <f t="shared" ref="H12" si="17">U12</f>
        <v>139838</v>
      </c>
      <c r="I12" s="112"/>
      <c r="J12" s="112"/>
      <c r="K12" s="112"/>
      <c r="N12" s="134" t="str">
        <f t="shared" ref="N12" si="18">A12</f>
        <v>59443C</v>
      </c>
      <c r="O12" s="136" t="s">
        <v>169</v>
      </c>
      <c r="P12" s="134" t="str">
        <f t="shared" si="3"/>
        <v>Mayor's Sr Policy Director</v>
      </c>
      <c r="Q12" s="136" t="str">
        <f t="shared" si="4"/>
        <v>M07</v>
      </c>
      <c r="R12" s="184">
        <v>131614</v>
      </c>
      <c r="S12" s="184">
        <v>134300</v>
      </c>
      <c r="T12" s="184">
        <v>137041</v>
      </c>
      <c r="U12" s="184">
        <v>139838</v>
      </c>
      <c r="V12" s="137"/>
      <c r="W12" s="137"/>
      <c r="X12" s="137"/>
      <c r="Y12" s="137"/>
      <c r="Z12" s="137"/>
      <c r="AA12" s="169"/>
      <c r="AB12" s="169"/>
      <c r="AD12" s="170"/>
      <c r="AE12" s="170"/>
      <c r="AF12" s="170"/>
      <c r="AG12" s="170"/>
      <c r="AH12" s="170"/>
      <c r="AI12" s="170"/>
      <c r="AJ12" s="170"/>
    </row>
    <row r="13" spans="1:37">
      <c r="A13" s="113" t="s">
        <v>30</v>
      </c>
      <c r="B13" s="113" t="s">
        <v>41</v>
      </c>
      <c r="C13" s="113" t="s">
        <v>6</v>
      </c>
      <c r="D13" s="115" t="s">
        <v>86</v>
      </c>
      <c r="E13" s="112">
        <f t="shared" ca="1" si="8"/>
        <v>70465</v>
      </c>
      <c r="F13" s="112">
        <f t="shared" ca="1" si="1"/>
        <v>71873</v>
      </c>
      <c r="G13" s="112">
        <f t="shared" ca="1" si="1"/>
        <v>73311</v>
      </c>
      <c r="H13" s="112">
        <f t="shared" ca="1" si="1"/>
        <v>74776</v>
      </c>
      <c r="I13" s="112">
        <f t="shared" ca="1" si="1"/>
        <v>76271</v>
      </c>
      <c r="J13" s="112">
        <f t="shared" ca="1" si="1"/>
        <v>77798</v>
      </c>
      <c r="K13" s="112">
        <f t="shared" ca="1" si="1"/>
        <v>79355</v>
      </c>
      <c r="L13" s="112">
        <f t="shared" ca="1" si="1"/>
        <v>0</v>
      </c>
      <c r="N13" s="134" t="str">
        <f t="shared" si="2"/>
        <v>C08274</v>
      </c>
      <c r="O13" s="136" t="s">
        <v>169</v>
      </c>
      <c r="P13" s="134" t="str">
        <f t="shared" si="3"/>
        <v>Policy Aide</v>
      </c>
      <c r="Q13" s="136" t="str">
        <f t="shared" si="4"/>
        <v>M01</v>
      </c>
      <c r="R13" s="137" cm="1">
        <f t="array" aca="1" ref="R13" ca="1">IF($O13="Y",(VLOOKUP($N13,INDIRECT($O$2),R$7,0)*INDIRECT($N$1)),VLOOKUP($N13,INDIRECT($O$2),R$7,0))</f>
        <v>70465</v>
      </c>
      <c r="S13" s="137" cm="1">
        <f t="array" aca="1" ref="S13" ca="1">IF($O13="Y",(VLOOKUP($N13,INDIRECT($O$2),S$7,0)*INDIRECT($N$1)),VLOOKUP($N13,INDIRECT($O$2),S$7,0))</f>
        <v>71873</v>
      </c>
      <c r="T13" s="137" cm="1">
        <f t="array" aca="1" ref="T13" ca="1">IF($O13="Y",(VLOOKUP($N13,INDIRECT($O$2),T$7,0)*INDIRECT($N$1)),VLOOKUP($N13,INDIRECT($O$2),T$7,0))</f>
        <v>73311</v>
      </c>
      <c r="U13" s="137" cm="1">
        <f t="array" aca="1" ref="U13" ca="1">IF($O13="Y",(VLOOKUP($N13,INDIRECT($O$2),U$7,0)*INDIRECT($N$1)),VLOOKUP($N13,INDIRECT($O$2),U$7,0))</f>
        <v>74776</v>
      </c>
      <c r="V13" s="137" cm="1">
        <f t="array" aca="1" ref="V13" ca="1">IF($O13="Y",(VLOOKUP($N13,INDIRECT($O$2),V$7,0)*INDIRECT($N$1)),VLOOKUP($N13,INDIRECT($O$2),V$7,0))</f>
        <v>76271</v>
      </c>
      <c r="W13" s="137" cm="1">
        <f t="array" aca="1" ref="W13" ca="1">IF($O13="Y",(VLOOKUP($N13,INDIRECT($O$2),W$7,0)*INDIRECT($N$1)),VLOOKUP($N13,INDIRECT($O$2),W$7,0))</f>
        <v>77798</v>
      </c>
      <c r="X13" s="137" cm="1">
        <f t="array" aca="1" ref="X13" ca="1">IF($O13="Y",(VLOOKUP($N13,INDIRECT($O$2),X$7,0)*INDIRECT($N$1)),VLOOKUP($N13,INDIRECT($O$2),X$7,0))</f>
        <v>79355</v>
      </c>
      <c r="Y13" s="137" cm="1">
        <f t="array" aca="1" ref="Y13" ca="1">IF($O13="Y",(VLOOKUP($N13,INDIRECT($O$2),Y$7,0)*INDIRECT($N$1)),VLOOKUP($N13,INDIRECT($O$2),Y$7,0))</f>
        <v>0</v>
      </c>
      <c r="Z13" s="137"/>
      <c r="AA13" s="169" t="str">
        <f t="shared" si="5"/>
        <v>C08274</v>
      </c>
      <c r="AB13" s="169" t="str">
        <f t="shared" si="5"/>
        <v>M01</v>
      </c>
      <c r="AC13" s="166" t="str">
        <f>D13</f>
        <v>Policy Aide</v>
      </c>
      <c r="AD13" s="170">
        <f t="shared" ref="AD13:AD14" ca="1" si="19">ROUNDUP(R13/2080,3)</f>
        <v>33.878</v>
      </c>
      <c r="AE13" s="170">
        <f t="shared" ref="AE13:AE14" ca="1" si="20">ROUNDUP(S13/2080,3)</f>
        <v>34.555</v>
      </c>
      <c r="AF13" s="170">
        <f t="shared" ref="AF13:AF14" ca="1" si="21">ROUNDUP(T13/2080,3)</f>
        <v>35.246000000000002</v>
      </c>
      <c r="AG13" s="170">
        <f t="shared" ref="AG13:AG14" ca="1" si="22">ROUNDUP(U13/2080,3)</f>
        <v>35.950000000000003</v>
      </c>
      <c r="AH13" s="170">
        <f t="shared" ref="AH13:AH14" ca="1" si="23">ROUNDUP(V13/2080,3)</f>
        <v>36.668999999999997</v>
      </c>
      <c r="AI13" s="170">
        <f t="shared" ref="AI13:AI14" ca="1" si="24">ROUNDUP(W13/2080,3)</f>
        <v>37.402999999999999</v>
      </c>
      <c r="AJ13" s="170">
        <f t="shared" ref="AJ13:AJ14" ca="1" si="25">ROUNDUP(X13/2080,3)</f>
        <v>38.152000000000001</v>
      </c>
    </row>
    <row r="14" spans="1:37">
      <c r="A14" s="113" t="s">
        <v>32</v>
      </c>
      <c r="B14" s="113" t="s">
        <v>41</v>
      </c>
      <c r="C14" s="113" t="s">
        <v>6</v>
      </c>
      <c r="D14" s="115" t="s">
        <v>121</v>
      </c>
      <c r="E14" s="112">
        <f t="shared" ca="1" si="8"/>
        <v>70465</v>
      </c>
      <c r="F14" s="112">
        <f t="shared" ca="1" si="1"/>
        <v>71873</v>
      </c>
      <c r="G14" s="112">
        <f t="shared" ca="1" si="1"/>
        <v>73311</v>
      </c>
      <c r="H14" s="112">
        <f t="shared" ca="1" si="1"/>
        <v>74776</v>
      </c>
      <c r="I14" s="112">
        <f t="shared" ca="1" si="1"/>
        <v>76271</v>
      </c>
      <c r="J14" s="112">
        <f t="shared" ca="1" si="1"/>
        <v>77798</v>
      </c>
      <c r="K14" s="112">
        <f t="shared" ca="1" si="1"/>
        <v>79355</v>
      </c>
      <c r="L14" s="112">
        <f t="shared" ca="1" si="1"/>
        <v>0</v>
      </c>
      <c r="N14" s="134" t="str">
        <f t="shared" si="2"/>
        <v>C08272</v>
      </c>
      <c r="O14" s="136" t="s">
        <v>169</v>
      </c>
      <c r="P14" s="134" t="str">
        <f t="shared" si="3"/>
        <v>Policy Aide Community Outreach</v>
      </c>
      <c r="Q14" s="136" t="str">
        <f t="shared" si="4"/>
        <v>M01</v>
      </c>
      <c r="R14" s="137" cm="1">
        <f t="array" aca="1" ref="R14" ca="1">IF($O14="Y",(VLOOKUP($N14,INDIRECT($O$2),R$7,0)*INDIRECT($N$1)),VLOOKUP($N14,INDIRECT($O$2),R$7,0))</f>
        <v>70465</v>
      </c>
      <c r="S14" s="137" cm="1">
        <f t="array" aca="1" ref="S14" ca="1">IF($O14="Y",(VLOOKUP($N14,INDIRECT($O$2),S$7,0)*INDIRECT($N$1)),VLOOKUP($N14,INDIRECT($O$2),S$7,0))</f>
        <v>71873</v>
      </c>
      <c r="T14" s="137" cm="1">
        <f t="array" aca="1" ref="T14" ca="1">IF($O14="Y",(VLOOKUP($N14,INDIRECT($O$2),T$7,0)*INDIRECT($N$1)),VLOOKUP($N14,INDIRECT($O$2),T$7,0))</f>
        <v>73311</v>
      </c>
      <c r="U14" s="137" cm="1">
        <f t="array" aca="1" ref="U14" ca="1">IF($O14="Y",(VLOOKUP($N14,INDIRECT($O$2),U$7,0)*INDIRECT($N$1)),VLOOKUP($N14,INDIRECT($O$2),U$7,0))</f>
        <v>74776</v>
      </c>
      <c r="V14" s="137" cm="1">
        <f t="array" aca="1" ref="V14" ca="1">IF($O14="Y",(VLOOKUP($N14,INDIRECT($O$2),V$7,0)*INDIRECT($N$1)),VLOOKUP($N14,INDIRECT($O$2),V$7,0))</f>
        <v>76271</v>
      </c>
      <c r="W14" s="137" cm="1">
        <f t="array" aca="1" ref="W14" ca="1">IF($O14="Y",(VLOOKUP($N14,INDIRECT($O$2),W$7,0)*INDIRECT($N$1)),VLOOKUP($N14,INDIRECT($O$2),W$7,0))</f>
        <v>77798</v>
      </c>
      <c r="X14" s="137" cm="1">
        <f t="array" aca="1" ref="X14" ca="1">IF($O14="Y",(VLOOKUP($N14,INDIRECT($O$2),X$7,0)*INDIRECT($N$1)),VLOOKUP($N14,INDIRECT($O$2),X$7,0))</f>
        <v>79355</v>
      </c>
      <c r="Y14" s="137" cm="1">
        <f t="array" aca="1" ref="Y14" ca="1">IF($O14="Y",(VLOOKUP($N14,INDIRECT($O$2),Y$7,0)*INDIRECT($N$1)),VLOOKUP($N14,INDIRECT($O$2),Y$7,0))</f>
        <v>0</v>
      </c>
      <c r="Z14" s="137"/>
      <c r="AA14" s="169" t="str">
        <f t="shared" si="5"/>
        <v>C08272</v>
      </c>
      <c r="AB14" s="169" t="str">
        <f t="shared" si="5"/>
        <v>M01</v>
      </c>
      <c r="AC14" s="166" t="str">
        <f>D14</f>
        <v>Policy Aide Community Outreach</v>
      </c>
      <c r="AD14" s="170">
        <f t="shared" ca="1" si="19"/>
        <v>33.878</v>
      </c>
      <c r="AE14" s="170">
        <f t="shared" ca="1" si="20"/>
        <v>34.555</v>
      </c>
      <c r="AF14" s="170">
        <f t="shared" ca="1" si="21"/>
        <v>35.246000000000002</v>
      </c>
      <c r="AG14" s="170">
        <f t="shared" ca="1" si="22"/>
        <v>35.950000000000003</v>
      </c>
      <c r="AH14" s="170">
        <f t="shared" ca="1" si="23"/>
        <v>36.668999999999997</v>
      </c>
      <c r="AI14" s="170">
        <f t="shared" ca="1" si="24"/>
        <v>37.402999999999999</v>
      </c>
      <c r="AJ14" s="170">
        <f t="shared" ca="1" si="25"/>
        <v>38.152000000000001</v>
      </c>
    </row>
    <row r="15" spans="1:37">
      <c r="A15" s="113"/>
      <c r="B15" s="113"/>
      <c r="D15" s="115"/>
      <c r="E15" s="112"/>
      <c r="F15" s="112"/>
      <c r="G15" s="112"/>
      <c r="H15" s="112"/>
      <c r="I15" s="112"/>
      <c r="J15" s="112"/>
      <c r="K15" s="112"/>
      <c r="AD15" s="170"/>
      <c r="AE15" s="170"/>
      <c r="AF15" s="170"/>
      <c r="AG15" s="170"/>
      <c r="AH15" s="170"/>
      <c r="AI15" s="170"/>
      <c r="AJ15" s="170"/>
    </row>
    <row r="16" spans="1:37">
      <c r="A16" s="163" t="s">
        <v>18</v>
      </c>
      <c r="B16" s="113"/>
      <c r="D16" s="115"/>
      <c r="E16" s="112"/>
      <c r="F16" s="112"/>
      <c r="G16" s="112"/>
      <c r="H16" s="112"/>
      <c r="I16" s="112"/>
      <c r="J16" s="112"/>
      <c r="K16" s="112"/>
      <c r="AD16" s="170"/>
      <c r="AE16" s="170"/>
      <c r="AF16" s="170"/>
      <c r="AG16" s="170"/>
      <c r="AH16" s="170"/>
      <c r="AI16" s="170"/>
      <c r="AJ16" s="170"/>
    </row>
    <row r="17" spans="1:38">
      <c r="A17" s="162" t="s">
        <v>1</v>
      </c>
      <c r="B17" s="132" t="s">
        <v>45</v>
      </c>
      <c r="C17" s="162" t="s">
        <v>0</v>
      </c>
      <c r="D17" s="132" t="s">
        <v>104</v>
      </c>
      <c r="E17" s="133" t="s">
        <v>111</v>
      </c>
      <c r="F17" s="133" t="s">
        <v>112</v>
      </c>
      <c r="G17" s="133" t="s">
        <v>113</v>
      </c>
      <c r="H17" s="133" t="s">
        <v>114</v>
      </c>
      <c r="I17" s="133" t="s">
        <v>115</v>
      </c>
      <c r="J17" s="133" t="s">
        <v>116</v>
      </c>
      <c r="K17" s="133" t="s">
        <v>117</v>
      </c>
      <c r="L17" s="133" t="s">
        <v>122</v>
      </c>
      <c r="N17" s="143" t="s">
        <v>1</v>
      </c>
      <c r="O17" s="143"/>
      <c r="P17" s="143" t="s">
        <v>104</v>
      </c>
      <c r="Q17" s="144" t="s">
        <v>45</v>
      </c>
      <c r="R17" s="144" t="s">
        <v>140</v>
      </c>
      <c r="S17" s="144" t="s">
        <v>112</v>
      </c>
      <c r="T17" s="144" t="s">
        <v>113</v>
      </c>
      <c r="U17" s="144" t="s">
        <v>114</v>
      </c>
      <c r="V17" s="144" t="s">
        <v>115</v>
      </c>
      <c r="W17" s="144" t="s">
        <v>116</v>
      </c>
      <c r="X17" s="144" t="s">
        <v>117</v>
      </c>
      <c r="Y17" s="144" t="s">
        <v>141</v>
      </c>
      <c r="AA17" s="167" t="s">
        <v>1</v>
      </c>
      <c r="AB17" s="168" t="s">
        <v>45</v>
      </c>
      <c r="AC17" s="167" t="s">
        <v>104</v>
      </c>
      <c r="AD17" s="168" t="s">
        <v>140</v>
      </c>
      <c r="AE17" s="168" t="s">
        <v>112</v>
      </c>
      <c r="AF17" s="168" t="s">
        <v>113</v>
      </c>
      <c r="AG17" s="168" t="s">
        <v>114</v>
      </c>
      <c r="AH17" s="168" t="s">
        <v>115</v>
      </c>
      <c r="AI17" s="168" t="s">
        <v>116</v>
      </c>
      <c r="AJ17" s="168" t="s">
        <v>117</v>
      </c>
      <c r="AK17" s="168" t="s">
        <v>141</v>
      </c>
    </row>
    <row r="18" spans="1:38">
      <c r="A18" s="113" t="s">
        <v>34</v>
      </c>
      <c r="B18" s="113" t="s">
        <v>39</v>
      </c>
      <c r="C18" s="113" t="s">
        <v>6</v>
      </c>
      <c r="D18" s="115" t="s">
        <v>85</v>
      </c>
      <c r="E18" s="112">
        <f t="shared" ref="E18:L18" ca="1" si="26">R18</f>
        <v>99410</v>
      </c>
      <c r="F18" s="112">
        <f t="shared" ca="1" si="26"/>
        <v>101399</v>
      </c>
      <c r="G18" s="112">
        <f t="shared" ca="1" si="26"/>
        <v>103427</v>
      </c>
      <c r="H18" s="112">
        <f t="shared" ca="1" si="26"/>
        <v>105494</v>
      </c>
      <c r="I18" s="112">
        <f t="shared" ca="1" si="26"/>
        <v>107605</v>
      </c>
      <c r="J18" s="112">
        <f t="shared" ca="1" si="26"/>
        <v>109755</v>
      </c>
      <c r="K18" s="112">
        <f t="shared" ca="1" si="26"/>
        <v>111951</v>
      </c>
      <c r="L18" s="112">
        <f t="shared" ca="1" si="26"/>
        <v>127180</v>
      </c>
      <c r="N18" s="134" t="str">
        <f>A18</f>
        <v>C09175</v>
      </c>
      <c r="O18" s="136" t="s">
        <v>169</v>
      </c>
      <c r="P18" s="134" t="str">
        <f>D18</f>
        <v>Principal Policy Aide</v>
      </c>
      <c r="Q18" s="136" t="str">
        <f>B18</f>
        <v>M04</v>
      </c>
      <c r="R18" s="137" cm="1">
        <f t="array" aca="1" ref="R18" ca="1">IF($O18="Y",(VLOOKUP($N18,INDIRECT($O$2),R$7,0)*INDIRECT($N$1)),VLOOKUP($N18,INDIRECT($O$2),R$7,0))</f>
        <v>99410</v>
      </c>
      <c r="S18" s="137" cm="1">
        <f t="array" aca="1" ref="S18" ca="1">IF($O18="Y",(VLOOKUP($N18,INDIRECT($O$2),S$7,0)*INDIRECT($N$1)),VLOOKUP($N18,INDIRECT($O$2),S$7,0))</f>
        <v>101399</v>
      </c>
      <c r="T18" s="137" cm="1">
        <f t="array" aca="1" ref="T18" ca="1">IF($O18="Y",(VLOOKUP($N18,INDIRECT($O$2),T$7,0)*INDIRECT($N$1)),VLOOKUP($N18,INDIRECT($O$2),T$7,0))</f>
        <v>103427</v>
      </c>
      <c r="U18" s="137" cm="1">
        <f t="array" aca="1" ref="U18" ca="1">IF($O18="Y",(VLOOKUP($N18,INDIRECT($O$2),U$7,0)*INDIRECT($N$1)),VLOOKUP($N18,INDIRECT($O$2),U$7,0))</f>
        <v>105494</v>
      </c>
      <c r="V18" s="137" cm="1">
        <f t="array" aca="1" ref="V18" ca="1">IF($O18="Y",(VLOOKUP($N18,INDIRECT($O$2),V$7,0)*INDIRECT($N$1)),VLOOKUP($N18,INDIRECT($O$2),V$7,0))</f>
        <v>107605</v>
      </c>
      <c r="W18" s="137" cm="1">
        <f t="array" aca="1" ref="W18" ca="1">IF($O18="Y",(VLOOKUP($N18,INDIRECT($O$2),W$7,0)*INDIRECT($N$1)),VLOOKUP($N18,INDIRECT($O$2),W$7,0))</f>
        <v>109755</v>
      </c>
      <c r="X18" s="137" cm="1">
        <f t="array" aca="1" ref="X18" ca="1">IF($O18="Y",(VLOOKUP($N18,INDIRECT($O$2),X$7,0)*INDIRECT($N$1)),VLOOKUP($N18,INDIRECT($O$2),X$7,0))</f>
        <v>111951</v>
      </c>
      <c r="Y18" s="137" cm="1">
        <f t="array" aca="1" ref="Y18" ca="1">IF($O18="Y",(VLOOKUP($N18,INDIRECT($O$2),Y$7,0)*INDIRECT($N$1)),VLOOKUP($N18,INDIRECT($O$2),Y$7,0))</f>
        <v>127180</v>
      </c>
      <c r="Z18" s="137"/>
      <c r="AA18" s="169" t="str">
        <f>A18</f>
        <v>C09175</v>
      </c>
      <c r="AB18" s="169" t="str">
        <f>B18</f>
        <v>M04</v>
      </c>
      <c r="AC18" s="166" t="str">
        <f>D18</f>
        <v>Principal Policy Aide</v>
      </c>
      <c r="AD18" s="170">
        <f t="shared" ref="AD18" ca="1" si="27">ROUNDUP(R18/2080,3)</f>
        <v>47.793999999999997</v>
      </c>
      <c r="AE18" s="170">
        <f t="shared" ref="AE18" ca="1" si="28">ROUNDUP(S18/2080,3)</f>
        <v>48.75</v>
      </c>
      <c r="AF18" s="170">
        <f t="shared" ref="AF18" ca="1" si="29">ROUNDUP(T18/2080,3)</f>
        <v>49.725000000000001</v>
      </c>
      <c r="AG18" s="170">
        <f t="shared" ref="AG18" ca="1" si="30">ROUNDUP(U18/2080,3)</f>
        <v>50.719000000000001</v>
      </c>
      <c r="AH18" s="170">
        <f t="shared" ref="AH18" ca="1" si="31">ROUNDUP(V18/2080,3)</f>
        <v>51.734000000000002</v>
      </c>
      <c r="AI18" s="170">
        <f t="shared" ref="AI18" ca="1" si="32">ROUNDUP(W18/2080,3)</f>
        <v>52.767000000000003</v>
      </c>
      <c r="AJ18" s="170">
        <f t="shared" ref="AJ18:AK18" ca="1" si="33">ROUNDUP(X18/2080,3)</f>
        <v>53.823</v>
      </c>
      <c r="AK18" s="170">
        <f t="shared" ca="1" si="33"/>
        <v>61.145000000000003</v>
      </c>
      <c r="AL18" s="112"/>
    </row>
    <row r="19" spans="1:38">
      <c r="A19" s="113"/>
      <c r="B19" s="113"/>
      <c r="D19" s="115" t="s">
        <v>123</v>
      </c>
      <c r="F19" s="112"/>
      <c r="G19" s="112"/>
      <c r="H19" s="112"/>
      <c r="I19" s="112"/>
      <c r="J19" s="112"/>
      <c r="K19" s="112"/>
      <c r="AD19" s="170"/>
      <c r="AE19" s="170"/>
      <c r="AF19" s="170"/>
      <c r="AG19" s="170"/>
      <c r="AH19" s="170"/>
      <c r="AI19" s="170"/>
      <c r="AJ19" s="170"/>
    </row>
    <row r="20" spans="1:38">
      <c r="A20" s="113" t="s">
        <v>35</v>
      </c>
      <c r="B20" s="113" t="s">
        <v>38</v>
      </c>
      <c r="C20" s="113" t="s">
        <v>6</v>
      </c>
      <c r="D20" s="115" t="s">
        <v>56</v>
      </c>
      <c r="E20" s="112">
        <f t="shared" ref="E20:L24" ca="1" si="34">R20</f>
        <v>87281</v>
      </c>
      <c r="F20" s="112">
        <f t="shared" ca="1" si="34"/>
        <v>89027</v>
      </c>
      <c r="G20" s="112">
        <f t="shared" ca="1" si="34"/>
        <v>90806</v>
      </c>
      <c r="H20" s="112">
        <f t="shared" ca="1" si="34"/>
        <v>92622</v>
      </c>
      <c r="I20" s="112">
        <f t="shared" ca="1" si="34"/>
        <v>94474</v>
      </c>
      <c r="J20" s="112">
        <f t="shared" ca="1" si="34"/>
        <v>96362</v>
      </c>
      <c r="K20" s="112">
        <f t="shared" ca="1" si="34"/>
        <v>98291</v>
      </c>
      <c r="L20" s="112">
        <f t="shared" ca="1" si="34"/>
        <v>0</v>
      </c>
      <c r="N20" s="134" t="str">
        <f t="shared" ref="N20:N24" si="35">A20</f>
        <v>C09174</v>
      </c>
      <c r="O20" s="136" t="s">
        <v>169</v>
      </c>
      <c r="P20" s="134" t="str">
        <f>D20</f>
        <v>Sr. Policy Aide/Press Secretary</v>
      </c>
      <c r="Q20" s="136" t="str">
        <f>B20</f>
        <v>M03</v>
      </c>
      <c r="R20" s="137" cm="1">
        <f t="array" aca="1" ref="R20" ca="1">IF($O20="Y",(VLOOKUP($N20,INDIRECT($O$2),R$7,0)*INDIRECT($N$1)),VLOOKUP($N20,INDIRECT($O$2),R$7,0))</f>
        <v>87281</v>
      </c>
      <c r="S20" s="137" cm="1">
        <f t="array" aca="1" ref="S20" ca="1">IF($O20="Y",(VLOOKUP($N20,INDIRECT($O$2),S$7,0)*INDIRECT($N$1)),VLOOKUP($N20,INDIRECT($O$2),S$7,0))</f>
        <v>89027</v>
      </c>
      <c r="T20" s="137" cm="1">
        <f t="array" aca="1" ref="T20" ca="1">IF($O20="Y",(VLOOKUP($N20,INDIRECT($O$2),T$7,0)*INDIRECT($N$1)),VLOOKUP($N20,INDIRECT($O$2),T$7,0))</f>
        <v>90806</v>
      </c>
      <c r="U20" s="137" cm="1">
        <f t="array" aca="1" ref="U20" ca="1">IF($O20="Y",(VLOOKUP($N20,INDIRECT($O$2),U$7,0)*INDIRECT($N$1)),VLOOKUP($N20,INDIRECT($O$2),U$7,0))</f>
        <v>92622</v>
      </c>
      <c r="V20" s="137" cm="1">
        <f t="array" aca="1" ref="V20" ca="1">IF($O20="Y",(VLOOKUP($N20,INDIRECT($O$2),V$7,0)*INDIRECT($N$1)),VLOOKUP($N20,INDIRECT($O$2),V$7,0))</f>
        <v>94474</v>
      </c>
      <c r="W20" s="137" cm="1">
        <f t="array" aca="1" ref="W20" ca="1">IF($O20="Y",(VLOOKUP($N20,INDIRECT($O$2),W$7,0)*INDIRECT($N$1)),VLOOKUP($N20,INDIRECT($O$2),W$7,0))</f>
        <v>96362</v>
      </c>
      <c r="X20" s="137" cm="1">
        <f t="array" aca="1" ref="X20" ca="1">IF($O20="Y",(VLOOKUP($N20,INDIRECT($O$2),X$7,0)*INDIRECT($N$1)),VLOOKUP($N20,INDIRECT($O$2),X$7,0))</f>
        <v>98291</v>
      </c>
      <c r="Y20" s="137" cm="1">
        <f t="array" aca="1" ref="Y20" ca="1">IF(V20="Y",(VLOOKUP($N20,INDIRECT($O$2),Y$7,0)*INDIRECT($N$1)),VLOOKUP($N20,INDIRECT($O$2),Y$7,0))</f>
        <v>0</v>
      </c>
      <c r="Z20" s="137"/>
      <c r="AA20" s="169" t="str">
        <f t="shared" ref="AA20:AB24" si="36">A20</f>
        <v>C09174</v>
      </c>
      <c r="AB20" s="169" t="str">
        <f t="shared" si="36"/>
        <v>M03</v>
      </c>
      <c r="AC20" s="166" t="str">
        <f>D20</f>
        <v>Sr. Policy Aide/Press Secretary</v>
      </c>
      <c r="AD20" s="170">
        <f t="shared" ref="AD20:AD22" ca="1" si="37">ROUNDUP(R20/2080,3)</f>
        <v>41.963000000000001</v>
      </c>
      <c r="AE20" s="170">
        <f t="shared" ref="AE20:AE22" ca="1" si="38">ROUNDUP(S20/2080,3)</f>
        <v>42.802</v>
      </c>
      <c r="AF20" s="170">
        <f t="shared" ref="AF20:AF22" ca="1" si="39">ROUNDUP(T20/2080,3)</f>
        <v>43.656999999999996</v>
      </c>
      <c r="AG20" s="170">
        <f t="shared" ref="AG20:AG22" ca="1" si="40">ROUNDUP(U20/2080,3)</f>
        <v>44.53</v>
      </c>
      <c r="AH20" s="170">
        <f t="shared" ref="AH20:AH22" ca="1" si="41">ROUNDUP(V20/2080,3)</f>
        <v>45.420999999999999</v>
      </c>
      <c r="AI20" s="170">
        <f t="shared" ref="AI20:AI22" ca="1" si="42">ROUNDUP(W20/2080,3)</f>
        <v>46.328000000000003</v>
      </c>
      <c r="AJ20" s="170">
        <f t="shared" ref="AJ20:AJ22" ca="1" si="43">ROUNDUP(X20/2080,3)</f>
        <v>47.256</v>
      </c>
    </row>
    <row r="21" spans="1:38">
      <c r="A21" s="113" t="s">
        <v>36</v>
      </c>
      <c r="B21" s="113" t="s">
        <v>38</v>
      </c>
      <c r="C21" s="113" t="s">
        <v>6</v>
      </c>
      <c r="D21" s="115" t="s">
        <v>63</v>
      </c>
      <c r="E21" s="112">
        <f t="shared" ca="1" si="34"/>
        <v>87281</v>
      </c>
      <c r="F21" s="112">
        <f t="shared" ca="1" si="34"/>
        <v>89027</v>
      </c>
      <c r="G21" s="112">
        <f t="shared" ca="1" si="34"/>
        <v>90806</v>
      </c>
      <c r="H21" s="112">
        <f t="shared" ca="1" si="34"/>
        <v>92622</v>
      </c>
      <c r="I21" s="112">
        <f t="shared" ca="1" si="34"/>
        <v>94474</v>
      </c>
      <c r="J21" s="112">
        <f t="shared" ca="1" si="34"/>
        <v>96362</v>
      </c>
      <c r="K21" s="112">
        <f t="shared" ca="1" si="34"/>
        <v>98291</v>
      </c>
      <c r="L21" s="112">
        <f t="shared" ca="1" si="34"/>
        <v>0</v>
      </c>
      <c r="N21" s="134" t="str">
        <f t="shared" si="35"/>
        <v>C09173</v>
      </c>
      <c r="O21" s="136" t="s">
        <v>169</v>
      </c>
      <c r="P21" s="134" t="str">
        <f>D21</f>
        <v>Sr. Policy Aide</v>
      </c>
      <c r="Q21" s="136" t="str">
        <f>B21</f>
        <v>M03</v>
      </c>
      <c r="R21" s="137" cm="1">
        <f t="array" aca="1" ref="R21" ca="1">IF($O21="Y",(VLOOKUP($N21,INDIRECT($O$2),R$7,0)*INDIRECT($N$1)),VLOOKUP($N21,INDIRECT($O$2),R$7,0))</f>
        <v>87281</v>
      </c>
      <c r="S21" s="137" cm="1">
        <f t="array" aca="1" ref="S21" ca="1">IF($O21="Y",(VLOOKUP($N21,INDIRECT($O$2),S$7,0)*INDIRECT($N$1)),VLOOKUP($N21,INDIRECT($O$2),S$7,0))</f>
        <v>89027</v>
      </c>
      <c r="T21" s="137" cm="1">
        <f t="array" aca="1" ref="T21" ca="1">IF($O21="Y",(VLOOKUP($N21,INDIRECT($O$2),T$7,0)*INDIRECT($N$1)),VLOOKUP($N21,INDIRECT($O$2),T$7,0))</f>
        <v>90806</v>
      </c>
      <c r="U21" s="137" cm="1">
        <f t="array" aca="1" ref="U21" ca="1">IF($O21="Y",(VLOOKUP($N21,INDIRECT($O$2),U$7,0)*INDIRECT($N$1)),VLOOKUP($N21,INDIRECT($O$2),U$7,0))</f>
        <v>92622</v>
      </c>
      <c r="V21" s="137" cm="1">
        <f t="array" aca="1" ref="V21" ca="1">IF($O21="Y",(VLOOKUP($N21,INDIRECT($O$2),V$7,0)*INDIRECT($N$1)),VLOOKUP($N21,INDIRECT($O$2),V$7,0))</f>
        <v>94474</v>
      </c>
      <c r="W21" s="137" cm="1">
        <f t="array" aca="1" ref="W21" ca="1">IF($O21="Y",(VLOOKUP($N21,INDIRECT($O$2),W$7,0)*INDIRECT($N$1)),VLOOKUP($N21,INDIRECT($O$2),W$7,0))</f>
        <v>96362</v>
      </c>
      <c r="X21" s="137" cm="1">
        <f t="array" aca="1" ref="X21" ca="1">IF($O21="Y",(VLOOKUP($N21,INDIRECT($O$2),X$7,0)*INDIRECT($N$1)),VLOOKUP($N21,INDIRECT($O$2),X$7,0))</f>
        <v>98291</v>
      </c>
      <c r="Y21" s="137" cm="1">
        <f t="array" aca="1" ref="Y21" ca="1">IF(V21="Y",(VLOOKUP($N21,INDIRECT($O$2),Y$7,0)*INDIRECT($N$1)),VLOOKUP($N21,INDIRECT($O$2),Y$7,0))</f>
        <v>0</v>
      </c>
      <c r="Z21" s="137"/>
      <c r="AA21" s="169" t="str">
        <f t="shared" si="36"/>
        <v>C09173</v>
      </c>
      <c r="AB21" s="169" t="str">
        <f t="shared" si="36"/>
        <v>M03</v>
      </c>
      <c r="AC21" s="166" t="str">
        <f>D21</f>
        <v>Sr. Policy Aide</v>
      </c>
      <c r="AD21" s="170">
        <f t="shared" ca="1" si="37"/>
        <v>41.963000000000001</v>
      </c>
      <c r="AE21" s="170">
        <f t="shared" ca="1" si="38"/>
        <v>42.802</v>
      </c>
      <c r="AF21" s="170">
        <f t="shared" ca="1" si="39"/>
        <v>43.656999999999996</v>
      </c>
      <c r="AG21" s="170">
        <f t="shared" ca="1" si="40"/>
        <v>44.53</v>
      </c>
      <c r="AH21" s="170">
        <f t="shared" ca="1" si="41"/>
        <v>45.420999999999999</v>
      </c>
      <c r="AI21" s="170">
        <f t="shared" ca="1" si="42"/>
        <v>46.328000000000003</v>
      </c>
      <c r="AJ21" s="170">
        <f t="shared" ca="1" si="43"/>
        <v>47.256</v>
      </c>
    </row>
    <row r="22" spans="1:38">
      <c r="A22" s="113" t="s">
        <v>15</v>
      </c>
      <c r="B22" s="113">
        <v>30</v>
      </c>
      <c r="C22" s="113" t="s">
        <v>6</v>
      </c>
      <c r="D22" s="115" t="s">
        <v>22</v>
      </c>
      <c r="E22" s="183">
        <f t="shared" ca="1" si="34"/>
        <v>76059</v>
      </c>
      <c r="F22" s="183">
        <f t="shared" ca="1" si="34"/>
        <v>77613</v>
      </c>
      <c r="G22" s="183">
        <f t="shared" ca="1" si="34"/>
        <v>79195</v>
      </c>
      <c r="H22" s="183">
        <f t="shared" ca="1" si="34"/>
        <v>80812</v>
      </c>
      <c r="I22" s="183">
        <f t="shared" ca="1" si="34"/>
        <v>82461</v>
      </c>
      <c r="J22" s="183">
        <f t="shared" ca="1" si="34"/>
        <v>84144</v>
      </c>
      <c r="K22" s="183">
        <f t="shared" ca="1" si="34"/>
        <v>85862</v>
      </c>
      <c r="L22" s="112">
        <f t="shared" ca="1" si="34"/>
        <v>0</v>
      </c>
      <c r="N22" s="134" t="str">
        <f t="shared" si="35"/>
        <v>C02740</v>
      </c>
      <c r="O22" s="136" t="s">
        <v>169</v>
      </c>
      <c r="P22" s="134" t="str">
        <f>D22</f>
        <v xml:space="preserve">Council Member Assistant/Aide </v>
      </c>
      <c r="Q22" s="136">
        <f>B22</f>
        <v>30</v>
      </c>
      <c r="R22" s="137" cm="1">
        <f t="array" aca="1" ref="R22" ca="1">IF($O22="Y",(VLOOKUP($N22,INDIRECT($O$2),R$7,0)*INDIRECT($N$1)),VLOOKUP($N22,INDIRECT($O$2),R$7,0))</f>
        <v>76059</v>
      </c>
      <c r="S22" s="137" cm="1">
        <f t="array" aca="1" ref="S22" ca="1">IF($O22="Y",(VLOOKUP($N22,INDIRECT($O$2),S$7,0)*INDIRECT($N$1)),VLOOKUP($N22,INDIRECT($O$2),S$7,0))</f>
        <v>77613</v>
      </c>
      <c r="T22" s="137" cm="1">
        <f t="array" aca="1" ref="T22" ca="1">IF($O22="Y",(VLOOKUP($N22,INDIRECT($O$2),T$7,0)*INDIRECT($N$1)),VLOOKUP($N22,INDIRECT($O$2),T$7,0))</f>
        <v>79195</v>
      </c>
      <c r="U22" s="137" cm="1">
        <f t="array" aca="1" ref="U22" ca="1">IF($O22="Y",(VLOOKUP($N22,INDIRECT($O$2),U$7,0)*INDIRECT($N$1)),VLOOKUP($N22,INDIRECT($O$2),U$7,0))</f>
        <v>80812</v>
      </c>
      <c r="V22" s="137" cm="1">
        <f t="array" aca="1" ref="V22" ca="1">IF($O22="Y",(VLOOKUP($N22,INDIRECT($O$2),V$7,0)*INDIRECT($N$1)),VLOOKUP($N22,INDIRECT($O$2),V$7,0))</f>
        <v>82461</v>
      </c>
      <c r="W22" s="137" cm="1">
        <f t="array" aca="1" ref="W22" ca="1">IF($O22="Y",(VLOOKUP($N22,INDIRECT($O$2),W$7,0)*INDIRECT($N$1)),VLOOKUP($N22,INDIRECT($O$2),W$7,0))</f>
        <v>84144</v>
      </c>
      <c r="X22" s="137" cm="1">
        <f t="array" aca="1" ref="X22" ca="1">IF($O22="Y",(VLOOKUP($N22,INDIRECT($O$2),X$7,0)*INDIRECT($N$1)),VLOOKUP($N22,INDIRECT($O$2),X$7,0))</f>
        <v>85862</v>
      </c>
      <c r="Y22" s="137" cm="1">
        <f t="array" aca="1" ref="Y22" ca="1">IF(V22="Y",(VLOOKUP($N22,INDIRECT($O$2),Y$7,0)*INDIRECT($N$1)),VLOOKUP($N22,INDIRECT($O$2),Y$7,0))</f>
        <v>0</v>
      </c>
      <c r="Z22" s="137"/>
      <c r="AA22" s="169" t="str">
        <f t="shared" si="36"/>
        <v>C02740</v>
      </c>
      <c r="AB22" s="169">
        <f t="shared" si="36"/>
        <v>30</v>
      </c>
      <c r="AC22" s="166" t="str">
        <f>D22</f>
        <v xml:space="preserve">Council Member Assistant/Aide </v>
      </c>
      <c r="AD22" s="170">
        <f t="shared" ca="1" si="37"/>
        <v>36.567</v>
      </c>
      <c r="AE22" s="170">
        <f t="shared" ca="1" si="38"/>
        <v>37.314</v>
      </c>
      <c r="AF22" s="170">
        <f t="shared" ca="1" si="39"/>
        <v>38.075000000000003</v>
      </c>
      <c r="AG22" s="170">
        <f t="shared" ca="1" si="40"/>
        <v>38.851999999999997</v>
      </c>
      <c r="AH22" s="170">
        <f t="shared" ca="1" si="41"/>
        <v>39.645000000000003</v>
      </c>
      <c r="AI22" s="170">
        <f t="shared" ca="1" si="42"/>
        <v>40.454000000000001</v>
      </c>
      <c r="AJ22" s="170">
        <f t="shared" ca="1" si="43"/>
        <v>41.28</v>
      </c>
    </row>
    <row r="23" spans="1:38">
      <c r="A23" s="113" t="s">
        <v>46</v>
      </c>
      <c r="B23" s="113">
        <v>21</v>
      </c>
      <c r="C23" s="113" t="s">
        <v>6</v>
      </c>
      <c r="D23" s="115" t="s">
        <v>47</v>
      </c>
      <c r="E23" s="112">
        <f t="shared" ca="1" si="34"/>
        <v>69053</v>
      </c>
      <c r="F23" s="112">
        <f t="shared" ca="1" si="34"/>
        <v>70461</v>
      </c>
      <c r="G23" s="112">
        <f t="shared" ca="1" si="34"/>
        <v>71900</v>
      </c>
      <c r="H23" s="112">
        <f t="shared" ca="1" si="34"/>
        <v>73366</v>
      </c>
      <c r="I23" s="112">
        <f t="shared" ca="1" si="34"/>
        <v>74864</v>
      </c>
      <c r="J23" s="112">
        <f t="shared" ca="1" si="34"/>
        <v>76392</v>
      </c>
      <c r="K23" s="112">
        <f t="shared" ca="1" si="34"/>
        <v>77951</v>
      </c>
      <c r="L23" s="112">
        <f t="shared" ca="1" si="34"/>
        <v>0</v>
      </c>
      <c r="N23" s="134" t="str">
        <f t="shared" si="35"/>
        <v>C02755</v>
      </c>
      <c r="O23" s="136" t="s">
        <v>169</v>
      </c>
      <c r="P23" s="134" t="str">
        <f>D23</f>
        <v>Council Office Associate Appt</v>
      </c>
      <c r="Q23" s="136">
        <f>B23</f>
        <v>21</v>
      </c>
      <c r="R23" s="137" cm="1">
        <f t="array" aca="1" ref="R23" ca="1">IF($O23="Y",(VLOOKUP($N23,INDIRECT($O$2),R$7,0)*INDIRECT($N$1)),VLOOKUP($N23,INDIRECT($O$2),R$7,0))</f>
        <v>69053</v>
      </c>
      <c r="S23" s="137" cm="1">
        <f t="array" aca="1" ref="S23" ca="1">IF($O23="Y",(VLOOKUP($N23,INDIRECT($O$2),S$7,0)*INDIRECT($N$1)),VLOOKUP($N23,INDIRECT($O$2),S$7,0))</f>
        <v>70461</v>
      </c>
      <c r="T23" s="137" cm="1">
        <f t="array" aca="1" ref="T23" ca="1">IF($O23="Y",(VLOOKUP($N23,INDIRECT($O$2),T$7,0)*INDIRECT($N$1)),VLOOKUP($N23,INDIRECT($O$2),T$7,0))</f>
        <v>71900</v>
      </c>
      <c r="U23" s="137" cm="1">
        <f t="array" aca="1" ref="U23" ca="1">IF($O23="Y",(VLOOKUP($N23,INDIRECT($O$2),U$7,0)*INDIRECT($N$1)),VLOOKUP($N23,INDIRECT($O$2),U$7,0))</f>
        <v>73366</v>
      </c>
      <c r="V23" s="137" cm="1">
        <f t="array" aca="1" ref="V23" ca="1">IF($O23="Y",(VLOOKUP($N23,INDIRECT($O$2),V$7,0)*INDIRECT($N$1)),VLOOKUP($N23,INDIRECT($O$2),V$7,0))</f>
        <v>74864</v>
      </c>
      <c r="W23" s="137" cm="1">
        <f t="array" aca="1" ref="W23" ca="1">IF($O23="Y",(VLOOKUP($N23,INDIRECT($O$2),W$7,0)*INDIRECT($N$1)),VLOOKUP($N23,INDIRECT($O$2),W$7,0))</f>
        <v>76392</v>
      </c>
      <c r="X23" s="137" cm="1">
        <f t="array" aca="1" ref="X23" ca="1">IF($O23="Y",(VLOOKUP($N23,INDIRECT($O$2),X$7,0)*INDIRECT($N$1)),VLOOKUP($N23,INDIRECT($O$2),X$7,0))</f>
        <v>77951</v>
      </c>
      <c r="Y23" s="137" cm="1">
        <f t="array" aca="1" ref="Y23" ca="1">IF(V23="Y",(VLOOKUP($N23,INDIRECT($O$2),Y$7,0)*INDIRECT($N$1)),VLOOKUP($N23,INDIRECT($O$2),Y$7,0))</f>
        <v>0</v>
      </c>
      <c r="Z23" s="137"/>
      <c r="AA23" s="169" t="str">
        <f t="shared" si="36"/>
        <v>C02755</v>
      </c>
      <c r="AB23" s="169">
        <f t="shared" si="36"/>
        <v>21</v>
      </c>
      <c r="AC23" s="166" t="str">
        <f>D23</f>
        <v>Council Office Associate Appt</v>
      </c>
      <c r="AD23" s="170">
        <f t="shared" ref="AD23" ca="1" si="44">ROUNDUP(R23/2080,3)</f>
        <v>33.198999999999998</v>
      </c>
      <c r="AE23" s="170">
        <f t="shared" ref="AE23" ca="1" si="45">ROUNDUP(S23/2080,3)</f>
        <v>33.875999999999998</v>
      </c>
      <c r="AF23" s="170">
        <f t="shared" ref="AF23" ca="1" si="46">ROUNDUP(T23/2080,3)</f>
        <v>34.567999999999998</v>
      </c>
      <c r="AG23" s="170">
        <f t="shared" ref="AG23" ca="1" si="47">ROUNDUP(U23/2080,3)</f>
        <v>35.273000000000003</v>
      </c>
      <c r="AH23" s="170">
        <f t="shared" ref="AH23" ca="1" si="48">ROUNDUP(V23/2080,3)</f>
        <v>35.993000000000002</v>
      </c>
      <c r="AI23" s="170">
        <f t="shared" ref="AI23" ca="1" si="49">ROUNDUP(W23/2080,3)</f>
        <v>36.726999999999997</v>
      </c>
      <c r="AJ23" s="170">
        <f t="shared" ref="AJ23" ca="1" si="50">ROUNDUP(X23/2080,3)</f>
        <v>37.476999999999997</v>
      </c>
    </row>
    <row r="24" spans="1:38">
      <c r="A24" s="113" t="s">
        <v>83</v>
      </c>
      <c r="B24" s="113">
        <v>20</v>
      </c>
      <c r="C24" s="113" t="s">
        <v>6</v>
      </c>
      <c r="D24" s="115" t="s">
        <v>82</v>
      </c>
      <c r="E24" s="112">
        <f t="shared" ca="1" si="34"/>
        <v>58999</v>
      </c>
      <c r="F24" s="112">
        <f t="shared" ca="1" si="34"/>
        <v>60176</v>
      </c>
      <c r="G24" s="112">
        <f t="shared" ca="1" si="34"/>
        <v>61382</v>
      </c>
      <c r="H24" s="112">
        <f t="shared" ca="1" si="34"/>
        <v>62608</v>
      </c>
      <c r="I24" s="112">
        <f t="shared" ca="1" si="34"/>
        <v>63862</v>
      </c>
      <c r="J24" s="112">
        <f t="shared" ca="1" si="34"/>
        <v>65137</v>
      </c>
      <c r="K24" s="112">
        <f t="shared" ca="1" si="34"/>
        <v>66441</v>
      </c>
      <c r="L24" s="112">
        <f t="shared" ca="1" si="34"/>
        <v>0</v>
      </c>
      <c r="N24" s="134" t="str">
        <f t="shared" si="35"/>
        <v>C00270</v>
      </c>
      <c r="O24" s="136" t="s">
        <v>169</v>
      </c>
      <c r="P24" s="134" t="str">
        <f>D24</f>
        <v>Administrative Aid to the Mayor</v>
      </c>
      <c r="Q24" s="136">
        <f>B24</f>
        <v>20</v>
      </c>
      <c r="R24" s="137" cm="1">
        <f t="array" aca="1" ref="R24" ca="1">IF($O24="Y",(VLOOKUP($N24,INDIRECT($O$2),R$7,0)*INDIRECT($N$1)),VLOOKUP($N24,INDIRECT($O$2),R$7,0))</f>
        <v>58999</v>
      </c>
      <c r="S24" s="137" cm="1">
        <f t="array" aca="1" ref="S24" ca="1">IF($O24="Y",(VLOOKUP($N24,INDIRECT($O$2),S$7,0)*INDIRECT($N$1)),VLOOKUP($N24,INDIRECT($O$2),S$7,0))</f>
        <v>60176</v>
      </c>
      <c r="T24" s="137" cm="1">
        <f t="array" aca="1" ref="T24" ca="1">IF($O24="Y",(VLOOKUP($N24,INDIRECT($O$2),T$7,0)*INDIRECT($N$1)),VLOOKUP($N24,INDIRECT($O$2),T$7,0))</f>
        <v>61382</v>
      </c>
      <c r="U24" s="137" cm="1">
        <f t="array" aca="1" ref="U24" ca="1">IF($O24="Y",(VLOOKUP($N24,INDIRECT($O$2),U$7,0)*INDIRECT($N$1)),VLOOKUP($N24,INDIRECT($O$2),U$7,0))</f>
        <v>62608</v>
      </c>
      <c r="V24" s="137" cm="1">
        <f t="array" aca="1" ref="V24" ca="1">IF($O24="Y",(VLOOKUP($N24,INDIRECT($O$2),V$7,0)*INDIRECT($N$1)),VLOOKUP($N24,INDIRECT($O$2),V$7,0))</f>
        <v>63862</v>
      </c>
      <c r="W24" s="137" cm="1">
        <f t="array" aca="1" ref="W24" ca="1">IF($O24="Y",(VLOOKUP($N24,INDIRECT($O$2),W$7,0)*INDIRECT($N$1)),VLOOKUP($N24,INDIRECT($O$2),W$7,0))</f>
        <v>65137</v>
      </c>
      <c r="X24" s="137" cm="1">
        <f t="array" aca="1" ref="X24" ca="1">IF($O24="Y",(VLOOKUP($N24,INDIRECT($O$2),X$7,0)*INDIRECT($N$1)),VLOOKUP($N24,INDIRECT($O$2),X$7,0))</f>
        <v>66441</v>
      </c>
      <c r="Y24" s="137" cm="1">
        <f t="array" aca="1" ref="Y24" ca="1">IF(V24="Y",(VLOOKUP($N24,INDIRECT($O$2),Y$7,0)*INDIRECT($N$1)),VLOOKUP($N24,INDIRECT($O$2),Y$7,0))</f>
        <v>0</v>
      </c>
      <c r="Z24" s="137"/>
      <c r="AA24" s="169" t="str">
        <f t="shared" si="36"/>
        <v>C00270</v>
      </c>
      <c r="AB24" s="169">
        <f t="shared" si="36"/>
        <v>20</v>
      </c>
      <c r="AC24" s="166" t="str">
        <f>D24</f>
        <v>Administrative Aid to the Mayor</v>
      </c>
      <c r="AD24" s="170">
        <f t="shared" ref="AD24" ca="1" si="51">ROUNDUP(R24/2080,3)</f>
        <v>28.364999999999998</v>
      </c>
      <c r="AE24" s="170">
        <f t="shared" ref="AE24" ca="1" si="52">ROUNDUP(S24/2080,3)</f>
        <v>28.931000000000001</v>
      </c>
      <c r="AF24" s="170">
        <f t="shared" ref="AF24" ca="1" si="53">ROUNDUP(T24/2080,3)</f>
        <v>29.510999999999999</v>
      </c>
      <c r="AG24" s="170">
        <f t="shared" ref="AG24" ca="1" si="54">ROUNDUP(U24/2080,3)</f>
        <v>30.1</v>
      </c>
      <c r="AH24" s="170">
        <f t="shared" ref="AH24" ca="1" si="55">ROUNDUP(V24/2080,3)</f>
        <v>30.702999999999999</v>
      </c>
      <c r="AI24" s="170">
        <f t="shared" ref="AI24" ca="1" si="56">ROUNDUP(W24/2080,3)</f>
        <v>31.315999999999999</v>
      </c>
      <c r="AJ24" s="170">
        <f t="shared" ref="AJ24" ca="1" si="57">ROUNDUP(X24/2080,3)</f>
        <v>31.943000000000001</v>
      </c>
    </row>
    <row r="25" spans="1:38">
      <c r="A25" s="113"/>
      <c r="B25" s="113"/>
      <c r="D25" s="115"/>
      <c r="L25" s="117"/>
    </row>
    <row r="26" spans="1:38">
      <c r="A26" s="116" t="s">
        <v>163</v>
      </c>
      <c r="B26" s="108"/>
      <c r="D26" s="108"/>
      <c r="E26" s="114"/>
      <c r="G26" s="118"/>
      <c r="K26" s="119"/>
      <c r="L26" s="117"/>
      <c r="N26" s="143" t="s">
        <v>157</v>
      </c>
      <c r="R26" s="144" t="s">
        <v>162</v>
      </c>
      <c r="AA26" s="168" t="s">
        <v>157</v>
      </c>
      <c r="AD26" s="168" t="s">
        <v>162</v>
      </c>
    </row>
    <row r="27" spans="1:38">
      <c r="A27" s="112">
        <f ca="1">R27</f>
        <v>470</v>
      </c>
      <c r="B27" s="115" t="s">
        <v>25</v>
      </c>
      <c r="G27" s="122"/>
      <c r="H27" s="118"/>
      <c r="J27" s="119"/>
      <c r="K27" s="119"/>
      <c r="L27" s="117"/>
      <c r="N27" s="134" t="s">
        <v>142</v>
      </c>
      <c r="O27" s="136" t="s">
        <v>169</v>
      </c>
      <c r="P27" s="138" t="s">
        <v>158</v>
      </c>
      <c r="R27" s="137" cm="1">
        <f t="array" aca="1" ref="R27" ca="1">IF(O27="Y",(VLOOKUP($N27,INDIRECT($O$2),R$7,0)*INDIRECT($N$1)),VLOOKUP($N27,INDIRECT($O$2),R$7,0))</f>
        <v>470</v>
      </c>
      <c r="S27" s="137"/>
      <c r="T27" s="137"/>
      <c r="U27" s="137"/>
      <c r="V27" s="137"/>
      <c r="W27" s="137"/>
      <c r="X27" s="137"/>
      <c r="Y27" s="137"/>
      <c r="AA27" s="166" t="s">
        <v>158</v>
      </c>
      <c r="AC27" s="171" t="s">
        <v>158</v>
      </c>
      <c r="AD27" s="172">
        <f ca="1">ROUNDUP(R27/2080,3)</f>
        <v>0.22600000000000001</v>
      </c>
    </row>
    <row r="28" spans="1:38">
      <c r="A28" s="112">
        <f ca="1">R28</f>
        <v>872</v>
      </c>
      <c r="B28" s="115" t="s">
        <v>26</v>
      </c>
      <c r="G28" s="122"/>
      <c r="H28" s="118"/>
      <c r="J28" s="119"/>
      <c r="K28" s="119"/>
      <c r="L28" s="117"/>
      <c r="M28" s="123"/>
      <c r="N28" s="139" t="s">
        <v>143</v>
      </c>
      <c r="O28" s="136" t="s">
        <v>169</v>
      </c>
      <c r="P28" s="138" t="s">
        <v>159</v>
      </c>
      <c r="R28" s="137" cm="1">
        <f t="array" aca="1" ref="R28" ca="1">IF(O28="Y",(VLOOKUP($N28,INDIRECT($O$2),R$7,0)*INDIRECT($N$1)),VLOOKUP($N28,INDIRECT($O$2),R$7,0))</f>
        <v>872</v>
      </c>
      <c r="S28" s="137"/>
      <c r="T28" s="137"/>
      <c r="U28" s="137"/>
      <c r="V28" s="137"/>
      <c r="W28" s="137"/>
      <c r="X28" s="137"/>
      <c r="Y28" s="137"/>
      <c r="Z28" s="140"/>
      <c r="AA28" s="173" t="s">
        <v>159</v>
      </c>
      <c r="AB28" s="174"/>
      <c r="AC28" s="171" t="s">
        <v>159</v>
      </c>
      <c r="AD28" s="172">
        <f t="shared" ref="AD28:AD30" ca="1" si="58">ROUNDUP(R28/2080,3)</f>
        <v>0.42</v>
      </c>
      <c r="AE28" s="175"/>
      <c r="AF28" s="176"/>
      <c r="AG28" s="175"/>
      <c r="AH28" s="176"/>
    </row>
    <row r="29" spans="1:38">
      <c r="A29" s="112">
        <f ca="1">R29</f>
        <v>1072</v>
      </c>
      <c r="B29" s="115" t="s">
        <v>27</v>
      </c>
      <c r="G29" s="122"/>
      <c r="H29" s="118"/>
      <c r="I29" s="127"/>
      <c r="J29" s="119"/>
      <c r="K29" s="119"/>
      <c r="L29" s="117"/>
      <c r="M29" s="123"/>
      <c r="N29" s="139" t="s">
        <v>144</v>
      </c>
      <c r="O29" s="136" t="s">
        <v>169</v>
      </c>
      <c r="P29" s="138" t="s">
        <v>160</v>
      </c>
      <c r="R29" s="137" cm="1">
        <f t="array" aca="1" ref="R29" ca="1">IF(O29="Y",(VLOOKUP($N29,INDIRECT($O$2),R$7,0)*INDIRECT($N$1)),VLOOKUP($N29,INDIRECT($O$2),R$7,0))</f>
        <v>1072</v>
      </c>
      <c r="S29" s="137"/>
      <c r="T29" s="137"/>
      <c r="U29" s="137"/>
      <c r="V29" s="137"/>
      <c r="W29" s="137"/>
      <c r="X29" s="137"/>
      <c r="Y29" s="137"/>
      <c r="Z29" s="140"/>
      <c r="AA29" s="173" t="s">
        <v>160</v>
      </c>
      <c r="AB29" s="174"/>
      <c r="AC29" s="171" t="s">
        <v>160</v>
      </c>
      <c r="AD29" s="172">
        <f t="shared" ca="1" si="58"/>
        <v>0.51600000000000001</v>
      </c>
      <c r="AE29" s="175"/>
      <c r="AF29" s="176"/>
      <c r="AG29" s="175"/>
      <c r="AH29" s="176"/>
    </row>
    <row r="30" spans="1:38">
      <c r="A30" s="112">
        <f ca="1">R30</f>
        <v>1408</v>
      </c>
      <c r="B30" s="115" t="s">
        <v>28</v>
      </c>
      <c r="G30" s="122"/>
      <c r="H30" s="118"/>
      <c r="L30" s="117"/>
      <c r="N30" s="134" t="s">
        <v>145</v>
      </c>
      <c r="O30" s="136" t="s">
        <v>169</v>
      </c>
      <c r="P30" s="138" t="s">
        <v>161</v>
      </c>
      <c r="R30" s="137" cm="1">
        <f t="array" aca="1" ref="R30" ca="1">IF(O30="Y",(VLOOKUP($N30,INDIRECT($O$2),R$7,0)*INDIRECT($N$1)),VLOOKUP($N30,INDIRECT($O$2),R$7,0))</f>
        <v>1408</v>
      </c>
      <c r="S30" s="137"/>
      <c r="T30" s="137"/>
      <c r="U30" s="137"/>
      <c r="V30" s="137"/>
      <c r="W30" s="137"/>
      <c r="X30" s="137"/>
      <c r="Y30" s="137"/>
      <c r="AA30" s="166" t="s">
        <v>161</v>
      </c>
      <c r="AC30" s="171" t="s">
        <v>161</v>
      </c>
      <c r="AD30" s="172">
        <f t="shared" ca="1" si="58"/>
        <v>0.67700000000000005</v>
      </c>
    </row>
    <row r="31" spans="1:38">
      <c r="L31" s="117"/>
      <c r="AF31" s="177"/>
      <c r="AG31" s="178"/>
    </row>
    <row r="32" spans="1:38">
      <c r="A32" s="108"/>
      <c r="B32" s="108"/>
      <c r="C32" s="163"/>
      <c r="D32" s="108"/>
      <c r="E32" s="114"/>
      <c r="L32" s="117"/>
      <c r="M32" s="123"/>
      <c r="N32" s="139"/>
      <c r="O32" s="139"/>
      <c r="P32" s="139"/>
      <c r="Q32" s="140"/>
      <c r="R32" s="182"/>
      <c r="S32" s="182"/>
      <c r="T32" s="182"/>
      <c r="U32" s="182"/>
      <c r="V32" s="182"/>
      <c r="W32" s="182"/>
      <c r="X32" s="182"/>
      <c r="Y32" s="140"/>
      <c r="Z32" s="140"/>
      <c r="AA32" s="174"/>
      <c r="AB32" s="174"/>
      <c r="AC32" s="173"/>
      <c r="AD32" s="175"/>
      <c r="AE32" s="176"/>
      <c r="AF32" s="177"/>
      <c r="AG32" s="178"/>
    </row>
    <row r="33" spans="1:33">
      <c r="A33" s="108"/>
      <c r="B33" s="108"/>
      <c r="C33" s="163"/>
      <c r="D33" s="108"/>
      <c r="E33" s="114"/>
      <c r="L33" s="117"/>
      <c r="M33" s="123"/>
      <c r="N33" s="139"/>
      <c r="O33" s="139"/>
      <c r="P33" s="139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74"/>
      <c r="AB33" s="174"/>
      <c r="AC33" s="173"/>
      <c r="AD33" s="175"/>
      <c r="AE33" s="176"/>
      <c r="AF33" s="177"/>
      <c r="AG33" s="178"/>
    </row>
    <row r="34" spans="1:33">
      <c r="D34" s="115"/>
      <c r="L34" s="117"/>
      <c r="M34" s="123"/>
      <c r="N34" s="139"/>
      <c r="O34" s="139"/>
      <c r="P34" s="139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74"/>
      <c r="AB34" s="174"/>
      <c r="AC34" s="173"/>
      <c r="AD34" s="175"/>
      <c r="AE34" s="176"/>
      <c r="AF34" s="177"/>
      <c r="AG34" s="178"/>
    </row>
    <row r="35" spans="1:33">
      <c r="D35" s="108"/>
      <c r="E35" s="114"/>
      <c r="F35" s="127"/>
      <c r="M35" s="123"/>
      <c r="N35" s="139"/>
      <c r="O35" s="139"/>
      <c r="P35" s="139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74"/>
      <c r="AB35" s="174"/>
      <c r="AC35" s="173"/>
      <c r="AD35" s="175"/>
      <c r="AE35" s="176"/>
    </row>
    <row r="36" spans="1:33">
      <c r="D36" s="115"/>
      <c r="M36" s="123"/>
      <c r="N36" s="139"/>
      <c r="O36" s="139"/>
      <c r="P36" s="139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74"/>
      <c r="AB36" s="174"/>
      <c r="AC36" s="173"/>
      <c r="AD36" s="175"/>
      <c r="AE36" s="176"/>
      <c r="AF36" s="179"/>
    </row>
    <row r="37" spans="1:33">
      <c r="D37" s="115"/>
      <c r="M37" s="123"/>
      <c r="N37" s="139"/>
      <c r="O37" s="139"/>
      <c r="P37" s="139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74"/>
      <c r="AB37" s="174"/>
      <c r="AC37" s="173"/>
      <c r="AD37" s="175"/>
      <c r="AE37" s="176"/>
      <c r="AF37" s="179"/>
    </row>
    <row r="38" spans="1:33">
      <c r="D38" s="115"/>
      <c r="M38" s="123"/>
      <c r="N38" s="139"/>
      <c r="O38" s="139"/>
      <c r="P38" s="139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74"/>
      <c r="AB38" s="174"/>
      <c r="AC38" s="173"/>
      <c r="AD38" s="175"/>
      <c r="AE38" s="176"/>
      <c r="AF38" s="180"/>
      <c r="AG38" s="178"/>
    </row>
    <row r="39" spans="1:33">
      <c r="A39" s="115"/>
      <c r="B39" s="115"/>
      <c r="D39" s="115"/>
      <c r="M39" s="123"/>
      <c r="N39" s="139"/>
      <c r="O39" s="139"/>
      <c r="P39" s="139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74"/>
      <c r="AB39" s="174"/>
      <c r="AC39" s="173"/>
      <c r="AD39" s="175"/>
      <c r="AE39" s="176"/>
      <c r="AF39" s="180"/>
      <c r="AG39" s="178"/>
    </row>
    <row r="40" spans="1:33">
      <c r="D40" s="115"/>
      <c r="AF40" s="180"/>
      <c r="AG40" s="178"/>
    </row>
    <row r="41" spans="1:33">
      <c r="A41" s="115"/>
      <c r="B41" s="115"/>
      <c r="D41" s="115"/>
      <c r="AF41" s="180"/>
      <c r="AG41" s="178"/>
    </row>
    <row r="42" spans="1:33">
      <c r="A42" s="115"/>
      <c r="B42" s="115"/>
      <c r="D42" s="113"/>
    </row>
    <row r="43" spans="1:33">
      <c r="D43" s="113"/>
    </row>
  </sheetData>
  <sheetProtection sheet="1" objects="1" scenarios="1"/>
  <mergeCells count="1">
    <mergeCell ref="E4:L4"/>
  </mergeCells>
  <conditionalFormatting sqref="E1:L1048576">
    <cfRule type="cellIs" dxfId="3" priority="1" operator="equal">
      <formula>0</formula>
    </cfRule>
  </conditionalFormatting>
  <pageMargins left="0.25" right="0.25" top="1" bottom="1" header="0.5" footer="0.5"/>
  <pageSetup scale="93" fitToHeight="0" orientation="landscape" r:id="rId1"/>
  <headerFooter>
    <oddFooter>&amp;RPage &amp;P of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93216-F702-4AC0-9131-BF832525BE78}">
  <sheetPr>
    <tabColor theme="1"/>
    <pageSetUpPr fitToPage="1"/>
  </sheetPr>
  <dimension ref="A1:AL44"/>
  <sheetViews>
    <sheetView showGridLines="0" workbookViewId="0">
      <selection activeCell="N9" sqref="N9:Y31"/>
    </sheetView>
  </sheetViews>
  <sheetFormatPr defaultColWidth="9.26953125" defaultRowHeight="14.5"/>
  <cols>
    <col min="1" max="1" width="10.26953125" style="109" bestFit="1" customWidth="1"/>
    <col min="2" max="2" width="8.7265625" style="109" customWidth="1"/>
    <col min="3" max="3" width="5.26953125" style="113" bestFit="1" customWidth="1"/>
    <col min="4" max="4" width="32.54296875" style="109" customWidth="1"/>
    <col min="5" max="5" width="11.7265625" style="111" customWidth="1"/>
    <col min="6" max="6" width="11.26953125" style="111" customWidth="1"/>
    <col min="7" max="10" width="10.26953125" style="111" customWidth="1"/>
    <col min="11" max="11" width="11.26953125" style="111" customWidth="1"/>
    <col min="12" max="12" width="11.7265625" style="112" customWidth="1"/>
    <col min="13" max="13" width="18.7265625" style="109" customWidth="1"/>
    <col min="14" max="14" width="25.54296875" style="134" hidden="1" customWidth="1"/>
    <col min="15" max="15" width="9.1796875" style="134" hidden="1" customWidth="1"/>
    <col min="16" max="16" width="30.81640625" style="134" hidden="1" customWidth="1"/>
    <col min="17" max="17" width="9.26953125" style="136" hidden="1" customWidth="1"/>
    <col min="18" max="26" width="8.54296875" style="136" hidden="1" customWidth="1"/>
    <col min="27" max="27" width="12" style="165" hidden="1" customWidth="1"/>
    <col min="28" max="28" width="9.26953125" style="165" hidden="1" customWidth="1"/>
    <col min="29" max="29" width="30.81640625" style="166" hidden="1" customWidth="1"/>
    <col min="30" max="37" width="7.54296875" style="166" hidden="1" customWidth="1"/>
    <col min="38" max="16384" width="9.26953125" style="109"/>
  </cols>
  <sheetData>
    <row r="1" spans="1:37" ht="15.5">
      <c r="A1" s="185" t="s">
        <v>184</v>
      </c>
    </row>
    <row r="2" spans="1:37">
      <c r="A2" s="108" t="s">
        <v>148</v>
      </c>
      <c r="N2" s="134" t="s">
        <v>182</v>
      </c>
      <c r="O2" s="141">
        <v>1.0449999999999999</v>
      </c>
      <c r="P2" s="164"/>
    </row>
    <row r="3" spans="1:37">
      <c r="A3" s="142" t="s">
        <v>179</v>
      </c>
      <c r="D3" s="110"/>
      <c r="N3" s="134" t="s">
        <v>166</v>
      </c>
      <c r="O3" s="136" t="s">
        <v>181</v>
      </c>
    </row>
    <row r="4" spans="1:37">
      <c r="A4" s="109" t="s">
        <v>154</v>
      </c>
    </row>
    <row r="5" spans="1:37">
      <c r="A5" s="142" t="s">
        <v>180</v>
      </c>
      <c r="E5" s="190"/>
      <c r="F5" s="190"/>
      <c r="G5" s="190"/>
      <c r="H5" s="190"/>
      <c r="I5" s="190"/>
      <c r="J5" s="190"/>
      <c r="K5" s="190"/>
      <c r="L5" s="190"/>
    </row>
    <row r="6" spans="1:37">
      <c r="A6" s="109" t="s">
        <v>183</v>
      </c>
      <c r="E6" s="114"/>
      <c r="F6" s="114"/>
      <c r="G6" s="114"/>
      <c r="H6" s="114"/>
      <c r="I6" s="114"/>
      <c r="J6" s="114"/>
      <c r="K6" s="114"/>
      <c r="L6" s="114"/>
    </row>
    <row r="7" spans="1:37">
      <c r="D7" s="108"/>
      <c r="E7" s="112"/>
      <c r="F7" s="112"/>
      <c r="G7" s="112"/>
      <c r="H7" s="112"/>
      <c r="I7" s="112"/>
      <c r="J7" s="112"/>
      <c r="K7" s="112"/>
      <c r="N7" s="134" t="s">
        <v>156</v>
      </c>
      <c r="AA7" s="181" t="s">
        <v>172</v>
      </c>
    </row>
    <row r="8" spans="1:37">
      <c r="A8" s="108" t="s">
        <v>7</v>
      </c>
      <c r="B8" s="108"/>
      <c r="D8" s="108"/>
      <c r="E8" s="112"/>
      <c r="F8" s="112"/>
      <c r="G8" s="112"/>
      <c r="H8" s="112"/>
      <c r="I8" s="112"/>
      <c r="J8" s="112"/>
      <c r="K8" s="112"/>
      <c r="R8" s="136">
        <v>5</v>
      </c>
      <c r="S8" s="136">
        <f>R8+1</f>
        <v>6</v>
      </c>
      <c r="T8" s="136">
        <f t="shared" ref="T8:Y8" si="0">S8+1</f>
        <v>7</v>
      </c>
      <c r="U8" s="136">
        <f t="shared" si="0"/>
        <v>8</v>
      </c>
      <c r="V8" s="136">
        <f t="shared" si="0"/>
        <v>9</v>
      </c>
      <c r="W8" s="136">
        <f t="shared" si="0"/>
        <v>10</v>
      </c>
      <c r="X8" s="136">
        <f t="shared" si="0"/>
        <v>11</v>
      </c>
      <c r="Y8" s="136">
        <f t="shared" si="0"/>
        <v>12</v>
      </c>
    </row>
    <row r="9" spans="1:37">
      <c r="A9" s="162" t="s">
        <v>1</v>
      </c>
      <c r="B9" s="132" t="s">
        <v>45</v>
      </c>
      <c r="C9" s="162" t="s">
        <v>0</v>
      </c>
      <c r="D9" s="132" t="s">
        <v>104</v>
      </c>
      <c r="E9" s="133" t="s">
        <v>111</v>
      </c>
      <c r="F9" s="133" t="s">
        <v>112</v>
      </c>
      <c r="G9" s="133" t="s">
        <v>113</v>
      </c>
      <c r="H9" s="133" t="s">
        <v>114</v>
      </c>
      <c r="I9" s="133" t="s">
        <v>115</v>
      </c>
      <c r="J9" s="133" t="s">
        <v>116</v>
      </c>
      <c r="K9" s="133" t="s">
        <v>117</v>
      </c>
      <c r="L9" s="133"/>
      <c r="N9" s="143" t="s">
        <v>1</v>
      </c>
      <c r="O9" s="143" t="s">
        <v>168</v>
      </c>
      <c r="P9" s="143" t="s">
        <v>104</v>
      </c>
      <c r="Q9" s="144" t="s">
        <v>45</v>
      </c>
      <c r="R9" s="144" t="s">
        <v>140</v>
      </c>
      <c r="S9" s="144" t="s">
        <v>112</v>
      </c>
      <c r="T9" s="144" t="s">
        <v>113</v>
      </c>
      <c r="U9" s="144" t="s">
        <v>114</v>
      </c>
      <c r="V9" s="144" t="s">
        <v>115</v>
      </c>
      <c r="W9" s="144" t="s">
        <v>116</v>
      </c>
      <c r="X9" s="144" t="s">
        <v>117</v>
      </c>
      <c r="Y9" s="144" t="s">
        <v>141</v>
      </c>
      <c r="AA9" s="167" t="s">
        <v>1</v>
      </c>
      <c r="AB9" s="168" t="s">
        <v>45</v>
      </c>
      <c r="AC9" s="167" t="s">
        <v>104</v>
      </c>
      <c r="AD9" s="168" t="s">
        <v>140</v>
      </c>
      <c r="AE9" s="168" t="s">
        <v>112</v>
      </c>
      <c r="AF9" s="168" t="s">
        <v>113</v>
      </c>
      <c r="AG9" s="168" t="s">
        <v>114</v>
      </c>
      <c r="AH9" s="168" t="s">
        <v>115</v>
      </c>
      <c r="AI9" s="168" t="s">
        <v>116</v>
      </c>
      <c r="AJ9" s="168" t="s">
        <v>117</v>
      </c>
      <c r="AK9" s="168" t="s">
        <v>141</v>
      </c>
    </row>
    <row r="10" spans="1:37">
      <c r="A10" s="113" t="s">
        <v>33</v>
      </c>
      <c r="B10" s="113" t="s">
        <v>37</v>
      </c>
      <c r="C10" s="113" t="s">
        <v>6</v>
      </c>
      <c r="D10" s="115" t="s">
        <v>53</v>
      </c>
      <c r="E10" s="112">
        <f ca="1">ROUND(R10,0)</f>
        <v>79272</v>
      </c>
      <c r="F10" s="112">
        <f t="shared" ref="F10:K10" ca="1" si="1">ROUND(S10,0)</f>
        <v>80856</v>
      </c>
      <c r="G10" s="112">
        <f t="shared" ca="1" si="1"/>
        <v>0</v>
      </c>
      <c r="H10" s="112">
        <f t="shared" ca="1" si="1"/>
        <v>0</v>
      </c>
      <c r="I10" s="112">
        <f t="shared" ca="1" si="1"/>
        <v>0</v>
      </c>
      <c r="J10" s="112">
        <f t="shared" ca="1" si="1"/>
        <v>0</v>
      </c>
      <c r="K10" s="112">
        <f t="shared" ca="1" si="1"/>
        <v>0</v>
      </c>
      <c r="L10" s="112">
        <f t="shared" ref="L10:L15" ca="1" si="2">Y10</f>
        <v>0</v>
      </c>
      <c r="N10" s="134" t="str">
        <f t="shared" ref="N10:N15" si="3">A10</f>
        <v>C04234</v>
      </c>
      <c r="O10" s="136" t="s">
        <v>169</v>
      </c>
      <c r="P10" s="134" t="str">
        <f t="shared" ref="P10:P15" si="4">D10</f>
        <v>Executive Assistant To Mayor</v>
      </c>
      <c r="Q10" s="136" t="str">
        <f t="shared" ref="Q10:Q15" si="5">B10</f>
        <v>M02</v>
      </c>
      <c r="R10" s="137" cm="1">
        <f t="array" aca="1" ref="R10" ca="1">IF($O10="Y",(VLOOKUP($N10,INDIRECT($O$3),R$8,0)*INDIRECT($N$2)),VLOOKUP($N10,INDIRECT($O$3),R$8,0))</f>
        <v>79272</v>
      </c>
      <c r="S10" s="137" cm="1">
        <f t="array" aca="1" ref="S10" ca="1">IF($O10="Y",(VLOOKUP($N10,INDIRECT($O$3),S$8,0)*INDIRECT($N$2)),VLOOKUP($N10,INDIRECT($O$3),S$8,0))</f>
        <v>80856</v>
      </c>
      <c r="T10" s="137" cm="1">
        <f t="array" aca="1" ref="T10" ca="1">IF($O10="Y",(VLOOKUP($N10,INDIRECT($O$3),T$8,0)*INDIRECT($N$2)),VLOOKUP($N10,INDIRECT($O$3),T$8,0))</f>
        <v>0</v>
      </c>
      <c r="U10" s="137" cm="1">
        <f t="array" aca="1" ref="U10" ca="1">IF($O10="Y",(VLOOKUP($N10,INDIRECT($O$3),U$8,0)*INDIRECT($N$2)),VLOOKUP($N10,INDIRECT($O$3),U$8,0))</f>
        <v>0</v>
      </c>
      <c r="V10" s="137" cm="1">
        <f t="array" aca="1" ref="V10" ca="1">IF($O10="Y",(VLOOKUP($N10,INDIRECT($O$3),V$8,0)*INDIRECT($N$2)),VLOOKUP($N10,INDIRECT($O$3),V$8,0))</f>
        <v>0</v>
      </c>
      <c r="W10" s="137" cm="1">
        <f t="array" aca="1" ref="W10" ca="1">IF($O10="Y",(VLOOKUP($N10,INDIRECT($O$3),W$8,0)*INDIRECT($N$2)),VLOOKUP($N10,INDIRECT($O$3),W$8,0))</f>
        <v>0</v>
      </c>
      <c r="X10" s="137" cm="1">
        <f t="array" aca="1" ref="X10" ca="1">IF($O10="Y",(VLOOKUP($N10,INDIRECT($O$3),X$8,0)*INDIRECT($N$2)),VLOOKUP($N10,INDIRECT($O$3),X$8,0))</f>
        <v>0</v>
      </c>
      <c r="Y10" s="137" cm="1">
        <f t="array" aca="1" ref="Y10" ca="1">IF($O10="Y",(VLOOKUP($N10,INDIRECT($O$3),Y$8,0)*INDIRECT($N$2)),VLOOKUP($N10,INDIRECT($O$3),Y$8,0))</f>
        <v>0</v>
      </c>
      <c r="Z10" s="137"/>
      <c r="AA10" s="169" t="str">
        <f t="shared" ref="AA10:AB13" si="6">A10</f>
        <v>C04234</v>
      </c>
      <c r="AB10" s="169" t="str">
        <f t="shared" si="6"/>
        <v>M02</v>
      </c>
      <c r="AC10" s="166" t="str">
        <f>D10</f>
        <v>Executive Assistant To Mayor</v>
      </c>
      <c r="AD10" s="170">
        <f t="shared" ref="AD10:AE13" ca="1" si="7">ROUNDUP(R10/2080,3)</f>
        <v>38.112000000000002</v>
      </c>
      <c r="AE10" s="170">
        <f t="shared" ca="1" si="7"/>
        <v>38.874000000000002</v>
      </c>
      <c r="AF10" s="170"/>
      <c r="AG10" s="170"/>
      <c r="AH10" s="170"/>
      <c r="AI10" s="170"/>
      <c r="AJ10" s="170"/>
    </row>
    <row r="11" spans="1:37">
      <c r="A11" s="113" t="s">
        <v>13</v>
      </c>
      <c r="B11" s="113" t="s">
        <v>40</v>
      </c>
      <c r="C11" s="113" t="s">
        <v>6</v>
      </c>
      <c r="D11" s="115" t="s">
        <v>14</v>
      </c>
      <c r="E11" s="112">
        <f t="shared" ref="E11:E15" ca="1" si="8">ROUND(R11,0)</f>
        <v>122080</v>
      </c>
      <c r="F11" s="112">
        <f t="shared" ref="F11:F15" ca="1" si="9">ROUND(S11,0)</f>
        <v>124519</v>
      </c>
      <c r="G11" s="112">
        <f t="shared" ref="G11:G15" ca="1" si="10">ROUND(T11,0)</f>
        <v>0</v>
      </c>
      <c r="H11" s="112">
        <f t="shared" ref="H11:H15" ca="1" si="11">ROUND(U11,0)</f>
        <v>0</v>
      </c>
      <c r="I11" s="112">
        <f t="shared" ref="I11:I15" ca="1" si="12">ROUND(V11,0)</f>
        <v>0</v>
      </c>
      <c r="J11" s="112">
        <f t="shared" ref="J11:J15" ca="1" si="13">ROUND(W11,0)</f>
        <v>0</v>
      </c>
      <c r="K11" s="112">
        <f t="shared" ref="K11:K15" ca="1" si="14">ROUND(X11,0)</f>
        <v>0</v>
      </c>
      <c r="L11" s="112">
        <f t="shared" ca="1" si="2"/>
        <v>0</v>
      </c>
      <c r="N11" s="134" t="str">
        <f t="shared" si="3"/>
        <v>C07040</v>
      </c>
      <c r="O11" s="136" t="s">
        <v>169</v>
      </c>
      <c r="P11" s="134" t="str">
        <f t="shared" si="4"/>
        <v>Mayor's Admin Deputy</v>
      </c>
      <c r="Q11" s="136" t="str">
        <f t="shared" si="5"/>
        <v>M05</v>
      </c>
      <c r="R11" s="137" cm="1">
        <f t="array" aca="1" ref="R11" ca="1">IF($O11="Y",(VLOOKUP($N11,INDIRECT($O$3),R$8,0)*INDIRECT($N$2)),VLOOKUP($N11,INDIRECT($O$3),R$8,0))</f>
        <v>122080</v>
      </c>
      <c r="S11" s="137" cm="1">
        <f t="array" aca="1" ref="S11" ca="1">IF($O11="Y",(VLOOKUP($N11,INDIRECT($O$3),S$8,0)*INDIRECT($N$2)),VLOOKUP($N11,INDIRECT($O$3),S$8,0))</f>
        <v>124519</v>
      </c>
      <c r="T11" s="137" cm="1">
        <f t="array" aca="1" ref="T11" ca="1">IF($O11="Y",(VLOOKUP($N11,INDIRECT($O$3),T$8,0)*INDIRECT($N$2)),VLOOKUP($N11,INDIRECT($O$3),T$8,0))</f>
        <v>0</v>
      </c>
      <c r="U11" s="137" cm="1">
        <f t="array" aca="1" ref="U11" ca="1">IF($O11="Y",(VLOOKUP($N11,INDIRECT($O$3),U$8,0)*INDIRECT($N$2)),VLOOKUP($N11,INDIRECT($O$3),U$8,0))</f>
        <v>0</v>
      </c>
      <c r="V11" s="137" cm="1">
        <f t="array" aca="1" ref="V11" ca="1">IF($O11="Y",(VLOOKUP($N11,INDIRECT($O$3),V$8,0)*INDIRECT($N$2)),VLOOKUP($N11,INDIRECT($O$3),V$8,0))</f>
        <v>0</v>
      </c>
      <c r="W11" s="137" cm="1">
        <f t="array" aca="1" ref="W11" ca="1">IF($O11="Y",(VLOOKUP($N11,INDIRECT($O$3),W$8,0)*INDIRECT($N$2)),VLOOKUP($N11,INDIRECT($O$3),W$8,0))</f>
        <v>0</v>
      </c>
      <c r="X11" s="137" cm="1">
        <f t="array" aca="1" ref="X11" ca="1">IF($O11="Y",(VLOOKUP($N11,INDIRECT($O$3),X$8,0)*INDIRECT($N$2)),VLOOKUP($N11,INDIRECT($O$3),X$8,0))</f>
        <v>0</v>
      </c>
      <c r="Y11" s="137" cm="1">
        <f t="array" aca="1" ref="Y11" ca="1">IF($O11="Y",(VLOOKUP($N11,INDIRECT($O$3),Y$8,0)*INDIRECT($N$2)),VLOOKUP($N11,INDIRECT($O$3),Y$8,0))</f>
        <v>0</v>
      </c>
      <c r="Z11" s="137"/>
      <c r="AA11" s="169" t="str">
        <f t="shared" si="6"/>
        <v>C07040</v>
      </c>
      <c r="AB11" s="169" t="str">
        <f t="shared" si="6"/>
        <v>M05</v>
      </c>
      <c r="AC11" s="166" t="str">
        <f>D11</f>
        <v>Mayor's Admin Deputy</v>
      </c>
      <c r="AD11" s="170">
        <f t="shared" ca="1" si="7"/>
        <v>58.692999999999998</v>
      </c>
      <c r="AE11" s="170">
        <f t="shared" ca="1" si="7"/>
        <v>59.865000000000002</v>
      </c>
      <c r="AF11" s="170"/>
      <c r="AG11" s="170"/>
      <c r="AH11" s="170"/>
      <c r="AI11" s="170"/>
      <c r="AJ11" s="170"/>
    </row>
    <row r="12" spans="1:37">
      <c r="A12" s="113" t="s">
        <v>176</v>
      </c>
      <c r="B12" s="113" t="s">
        <v>177</v>
      </c>
      <c r="C12" s="113" t="s">
        <v>6</v>
      </c>
      <c r="D12" s="115" t="s">
        <v>175</v>
      </c>
      <c r="E12" s="112">
        <f t="shared" ca="1" si="8"/>
        <v>161603</v>
      </c>
      <c r="F12" s="112">
        <f t="shared" ca="1" si="9"/>
        <v>164901</v>
      </c>
      <c r="G12" s="112">
        <f t="shared" ca="1" si="10"/>
        <v>168266</v>
      </c>
      <c r="H12" s="112">
        <f t="shared" ca="1" si="11"/>
        <v>171701</v>
      </c>
      <c r="I12" s="112">
        <f t="shared" ca="1" si="12"/>
        <v>0</v>
      </c>
      <c r="J12" s="112">
        <f t="shared" ca="1" si="13"/>
        <v>0</v>
      </c>
      <c r="K12" s="112">
        <f t="shared" ca="1" si="14"/>
        <v>0</v>
      </c>
      <c r="N12" s="134" t="str">
        <f t="shared" si="3"/>
        <v>53039C</v>
      </c>
      <c r="O12" s="136" t="s">
        <v>169</v>
      </c>
      <c r="P12" s="134" t="str">
        <f t="shared" si="4"/>
        <v>Mayor's Chief of Staff</v>
      </c>
      <c r="Q12" s="136" t="str">
        <f t="shared" si="5"/>
        <v>M06</v>
      </c>
      <c r="R12" s="137" cm="1">
        <f t="array" aca="1" ref="R12" ca="1">IF($O12="Y",(VLOOKUP($N12,INDIRECT($O$3),R$8,0)*INDIRECT($N$2)),VLOOKUP($N12,INDIRECT($O$3),R$8,0))</f>
        <v>161603</v>
      </c>
      <c r="S12" s="137" cm="1">
        <f t="array" aca="1" ref="S12" ca="1">IF($O12="Y",(VLOOKUP($N12,INDIRECT($O$3),S$8,0)*INDIRECT($N$2)),VLOOKUP($N12,INDIRECT($O$3),S$8,0))</f>
        <v>164901</v>
      </c>
      <c r="T12" s="137" cm="1">
        <f t="array" aca="1" ref="T12" ca="1">IF($O12="Y",(VLOOKUP($N12,INDIRECT($O$3),T$8,0)*INDIRECT($N$2)),VLOOKUP($N12,INDIRECT($O$3),T$8,0))</f>
        <v>168266</v>
      </c>
      <c r="U12" s="137" cm="1">
        <f t="array" aca="1" ref="U12" ca="1">IF($O12="Y",(VLOOKUP($N12,INDIRECT($O$3),U$8,0)*INDIRECT($N$2)),VLOOKUP($N12,INDIRECT($O$3),U$8,0))</f>
        <v>171701</v>
      </c>
      <c r="V12" s="137" cm="1">
        <f t="array" aca="1" ref="V12" ca="1">IF($O12="Y",(VLOOKUP($N12,INDIRECT($O$3),V$8,0)*INDIRECT($N$2)),VLOOKUP($N12,INDIRECT($O$3),V$8,0))</f>
        <v>0</v>
      </c>
      <c r="W12" s="137" cm="1">
        <f t="array" aca="1" ref="W12" ca="1">IF($O12="Y",(VLOOKUP($N12,INDIRECT($O$3),W$8,0)*INDIRECT($N$2)),VLOOKUP($N12,INDIRECT($O$3),W$8,0))</f>
        <v>0</v>
      </c>
      <c r="X12" s="137" cm="1">
        <f t="array" aca="1" ref="X12" ca="1">IF($O12="Y",(VLOOKUP($N12,INDIRECT($O$3),X$8,0)*INDIRECT($N$2)),VLOOKUP($N12,INDIRECT($O$3),X$8,0))</f>
        <v>0</v>
      </c>
      <c r="Y12" s="137" cm="1">
        <f t="array" aca="1" ref="Y12" ca="1">IF($O12="Y",(VLOOKUP($N12,INDIRECT($O$3),Y$8,0)*INDIRECT($N$2)),VLOOKUP($N12,INDIRECT($O$3),Y$8,0))</f>
        <v>0</v>
      </c>
      <c r="Z12" s="137"/>
      <c r="AA12" s="169" t="str">
        <f t="shared" si="6"/>
        <v>53039C</v>
      </c>
      <c r="AB12" s="169" t="str">
        <f t="shared" si="6"/>
        <v>M06</v>
      </c>
      <c r="AC12" s="166" t="str">
        <f t="shared" ref="AC12:AC13" si="15">D12</f>
        <v>Mayor's Chief of Staff</v>
      </c>
      <c r="AD12" s="170">
        <f t="shared" ca="1" si="7"/>
        <v>77.694000000000003</v>
      </c>
      <c r="AE12" s="170">
        <f t="shared" ca="1" si="7"/>
        <v>79.28</v>
      </c>
      <c r="AF12" s="170">
        <f t="shared" ref="AF12:AF13" ca="1" si="16">ROUNDUP(T12/2080,3)</f>
        <v>80.897999999999996</v>
      </c>
      <c r="AG12" s="170">
        <f t="shared" ref="AG12:AG13" ca="1" si="17">ROUNDUP(U12/2080,3)</f>
        <v>82.549000000000007</v>
      </c>
      <c r="AH12" s="170"/>
      <c r="AI12" s="170"/>
      <c r="AJ12" s="170"/>
    </row>
    <row r="13" spans="1:37">
      <c r="A13" s="113" t="s">
        <v>174</v>
      </c>
      <c r="B13" s="113" t="s">
        <v>178</v>
      </c>
      <c r="C13" s="113" t="s">
        <v>6</v>
      </c>
      <c r="D13" s="115" t="s">
        <v>173</v>
      </c>
      <c r="E13" s="112">
        <f t="shared" ca="1" si="8"/>
        <v>137537</v>
      </c>
      <c r="F13" s="112">
        <f t="shared" ca="1" si="9"/>
        <v>140344</v>
      </c>
      <c r="G13" s="112">
        <f t="shared" ca="1" si="10"/>
        <v>143208</v>
      </c>
      <c r="H13" s="112">
        <f t="shared" ca="1" si="11"/>
        <v>146131</v>
      </c>
      <c r="I13" s="112">
        <f t="shared" ca="1" si="12"/>
        <v>0</v>
      </c>
      <c r="J13" s="112">
        <f t="shared" ca="1" si="13"/>
        <v>0</v>
      </c>
      <c r="K13" s="112">
        <f t="shared" ca="1" si="14"/>
        <v>0</v>
      </c>
      <c r="N13" s="134" t="str">
        <f t="shared" si="3"/>
        <v>59443C</v>
      </c>
      <c r="O13" s="136" t="s">
        <v>169</v>
      </c>
      <c r="P13" s="134" t="str">
        <f t="shared" si="4"/>
        <v>Mayor's Sr Policy Director</v>
      </c>
      <c r="Q13" s="136" t="str">
        <f t="shared" si="5"/>
        <v>M07</v>
      </c>
      <c r="R13" s="137" cm="1">
        <f t="array" aca="1" ref="R13" ca="1">IF($O13="Y",(VLOOKUP($N13,INDIRECT($O$3),R$8,0)*INDIRECT($N$2)),VLOOKUP($N13,INDIRECT($O$3),R$8,0))</f>
        <v>137537</v>
      </c>
      <c r="S13" s="137" cm="1">
        <f t="array" aca="1" ref="S13" ca="1">IF($O13="Y",(VLOOKUP($N13,INDIRECT($O$3),S$8,0)*INDIRECT($N$2)),VLOOKUP($N13,INDIRECT($O$3),S$8,0))</f>
        <v>140344</v>
      </c>
      <c r="T13" s="137" cm="1">
        <f t="array" aca="1" ref="T13" ca="1">IF($O13="Y",(VLOOKUP($N13,INDIRECT($O$3),T$8,0)*INDIRECT($N$2)),VLOOKUP($N13,INDIRECT($O$3),T$8,0))</f>
        <v>143208</v>
      </c>
      <c r="U13" s="137" cm="1">
        <f t="array" aca="1" ref="U13" ca="1">IF($O13="Y",(VLOOKUP($N13,INDIRECT($O$3),U$8,0)*INDIRECT($N$2)),VLOOKUP($N13,INDIRECT($O$3),U$8,0))</f>
        <v>146131</v>
      </c>
      <c r="V13" s="137" cm="1">
        <f t="array" aca="1" ref="V13" ca="1">IF($O13="Y",(VLOOKUP($N13,INDIRECT($O$3),V$8,0)*INDIRECT($N$2)),VLOOKUP($N13,INDIRECT($O$3),V$8,0))</f>
        <v>0</v>
      </c>
      <c r="W13" s="137" cm="1">
        <f t="array" aca="1" ref="W13" ca="1">IF($O13="Y",(VLOOKUP($N13,INDIRECT($O$3),W$8,0)*INDIRECT($N$2)),VLOOKUP($N13,INDIRECT($O$3),W$8,0))</f>
        <v>0</v>
      </c>
      <c r="X13" s="137" cm="1">
        <f t="array" aca="1" ref="X13" ca="1">IF($O13="Y",(VLOOKUP($N13,INDIRECT($O$3),X$8,0)*INDIRECT($N$2)),VLOOKUP($N13,INDIRECT($O$3),X$8,0))</f>
        <v>0</v>
      </c>
      <c r="Y13" s="137" cm="1">
        <f t="array" aca="1" ref="Y13" ca="1">IF($O13="Y",(VLOOKUP($N13,INDIRECT($O$3),Y$8,0)*INDIRECT($N$2)),VLOOKUP($N13,INDIRECT($O$3),Y$8,0))</f>
        <v>0</v>
      </c>
      <c r="Z13" s="137"/>
      <c r="AA13" s="169" t="str">
        <f t="shared" si="6"/>
        <v>59443C</v>
      </c>
      <c r="AB13" s="169" t="str">
        <f t="shared" si="6"/>
        <v>M07</v>
      </c>
      <c r="AC13" s="166" t="str">
        <f t="shared" si="15"/>
        <v>Mayor's Sr Policy Director</v>
      </c>
      <c r="AD13" s="170">
        <f t="shared" ca="1" si="7"/>
        <v>66.123999999999995</v>
      </c>
      <c r="AE13" s="170">
        <f t="shared" ca="1" si="7"/>
        <v>67.474000000000004</v>
      </c>
      <c r="AF13" s="170">
        <f t="shared" ca="1" si="16"/>
        <v>68.849999999999994</v>
      </c>
      <c r="AG13" s="170">
        <f t="shared" ca="1" si="17"/>
        <v>70.256</v>
      </c>
      <c r="AH13" s="170"/>
      <c r="AI13" s="170"/>
      <c r="AJ13" s="170"/>
    </row>
    <row r="14" spans="1:37">
      <c r="A14" s="113" t="s">
        <v>30</v>
      </c>
      <c r="B14" s="113" t="s">
        <v>41</v>
      </c>
      <c r="C14" s="113" t="s">
        <v>6</v>
      </c>
      <c r="D14" s="115" t="s">
        <v>86</v>
      </c>
      <c r="E14" s="112">
        <f t="shared" ca="1" si="8"/>
        <v>73636</v>
      </c>
      <c r="F14" s="112">
        <f t="shared" ca="1" si="9"/>
        <v>75107</v>
      </c>
      <c r="G14" s="112">
        <f t="shared" ca="1" si="10"/>
        <v>76610</v>
      </c>
      <c r="H14" s="112">
        <f t="shared" ca="1" si="11"/>
        <v>78141</v>
      </c>
      <c r="I14" s="112">
        <f t="shared" ca="1" si="12"/>
        <v>79703</v>
      </c>
      <c r="J14" s="112">
        <f t="shared" ca="1" si="13"/>
        <v>81299</v>
      </c>
      <c r="K14" s="112">
        <f t="shared" ca="1" si="14"/>
        <v>82926</v>
      </c>
      <c r="L14" s="112">
        <f t="shared" ca="1" si="2"/>
        <v>0</v>
      </c>
      <c r="N14" s="134" t="str">
        <f t="shared" si="3"/>
        <v>C08274</v>
      </c>
      <c r="O14" s="136" t="s">
        <v>169</v>
      </c>
      <c r="P14" s="134" t="str">
        <f t="shared" si="4"/>
        <v>Policy Aide</v>
      </c>
      <c r="Q14" s="136" t="str">
        <f t="shared" si="5"/>
        <v>M01</v>
      </c>
      <c r="R14" s="137" cm="1">
        <f t="array" aca="1" ref="R14" ca="1">IF($O14="Y",(VLOOKUP($N14,INDIRECT($O$3),R$8,0)*INDIRECT($N$2)),VLOOKUP($N14,INDIRECT($O$3),R$8,0))</f>
        <v>73636</v>
      </c>
      <c r="S14" s="137" cm="1">
        <f t="array" aca="1" ref="S14" ca="1">IF($O14="Y",(VLOOKUP($N14,INDIRECT($O$3),S$8,0)*INDIRECT($N$2)),VLOOKUP($N14,INDIRECT($O$3),S$8,0))</f>
        <v>75107</v>
      </c>
      <c r="T14" s="137" cm="1">
        <f t="array" aca="1" ref="T14" ca="1">IF($O14="Y",(VLOOKUP($N14,INDIRECT($O$3),T$8,0)*INDIRECT($N$2)),VLOOKUP($N14,INDIRECT($O$3),T$8,0))</f>
        <v>76610</v>
      </c>
      <c r="U14" s="137" cm="1">
        <f t="array" aca="1" ref="U14" ca="1">IF($O14="Y",(VLOOKUP($N14,INDIRECT($O$3),U$8,0)*INDIRECT($N$2)),VLOOKUP($N14,INDIRECT($O$3),U$8,0))</f>
        <v>78141</v>
      </c>
      <c r="V14" s="137" cm="1">
        <f t="array" aca="1" ref="V14" ca="1">IF($O14="Y",(VLOOKUP($N14,INDIRECT($O$3),V$8,0)*INDIRECT($N$2)),VLOOKUP($N14,INDIRECT($O$3),V$8,0))</f>
        <v>79703</v>
      </c>
      <c r="W14" s="137" cm="1">
        <f t="array" aca="1" ref="W14" ca="1">IF($O14="Y",(VLOOKUP($N14,INDIRECT($O$3),W$8,0)*INDIRECT($N$2)),VLOOKUP($N14,INDIRECT($O$3),W$8,0))</f>
        <v>81299</v>
      </c>
      <c r="X14" s="137" cm="1">
        <f t="array" aca="1" ref="X14" ca="1">IF($O14="Y",(VLOOKUP($N14,INDIRECT($O$3),X$8,0)*INDIRECT($N$2)),VLOOKUP($N14,INDIRECT($O$3),X$8,0))</f>
        <v>82926</v>
      </c>
      <c r="Y14" s="137" cm="1">
        <f t="array" aca="1" ref="Y14" ca="1">IF($O14="Y",(VLOOKUP($N14,INDIRECT($O$3),Y$8,0)*INDIRECT($N$2)),VLOOKUP($N14,INDIRECT($O$3),Y$8,0))</f>
        <v>0</v>
      </c>
      <c r="Z14" s="137"/>
      <c r="AA14" s="169" t="str">
        <f t="shared" ref="AA14:AB15" si="18">A14</f>
        <v>C08274</v>
      </c>
      <c r="AB14" s="169" t="str">
        <f t="shared" si="18"/>
        <v>M01</v>
      </c>
      <c r="AC14" s="166" t="str">
        <f>D14</f>
        <v>Policy Aide</v>
      </c>
      <c r="AD14" s="170">
        <f t="shared" ref="AD14:AJ15" ca="1" si="19">ROUNDUP(R14/2080,3)</f>
        <v>35.402000000000001</v>
      </c>
      <c r="AE14" s="170">
        <f t="shared" ca="1" si="19"/>
        <v>36.11</v>
      </c>
      <c r="AF14" s="170">
        <f t="shared" ca="1" si="19"/>
        <v>36.832000000000001</v>
      </c>
      <c r="AG14" s="170">
        <f t="shared" ca="1" si="19"/>
        <v>37.567999999999998</v>
      </c>
      <c r="AH14" s="170">
        <f t="shared" ca="1" si="19"/>
        <v>38.319000000000003</v>
      </c>
      <c r="AI14" s="170">
        <f t="shared" ca="1" si="19"/>
        <v>39.087000000000003</v>
      </c>
      <c r="AJ14" s="170">
        <f t="shared" ca="1" si="19"/>
        <v>39.869</v>
      </c>
    </row>
    <row r="15" spans="1:37">
      <c r="A15" s="113" t="s">
        <v>32</v>
      </c>
      <c r="B15" s="113" t="s">
        <v>41</v>
      </c>
      <c r="C15" s="113" t="s">
        <v>6</v>
      </c>
      <c r="D15" s="115" t="s">
        <v>121</v>
      </c>
      <c r="E15" s="112">
        <f t="shared" ca="1" si="8"/>
        <v>73636</v>
      </c>
      <c r="F15" s="112">
        <f t="shared" ca="1" si="9"/>
        <v>75107</v>
      </c>
      <c r="G15" s="112">
        <f t="shared" ca="1" si="10"/>
        <v>76610</v>
      </c>
      <c r="H15" s="112">
        <f t="shared" ca="1" si="11"/>
        <v>78141</v>
      </c>
      <c r="I15" s="112">
        <f t="shared" ca="1" si="12"/>
        <v>79703</v>
      </c>
      <c r="J15" s="112">
        <f t="shared" ca="1" si="13"/>
        <v>81299</v>
      </c>
      <c r="K15" s="112">
        <f t="shared" ca="1" si="14"/>
        <v>82926</v>
      </c>
      <c r="L15" s="112">
        <f t="shared" ca="1" si="2"/>
        <v>0</v>
      </c>
      <c r="N15" s="134" t="str">
        <f t="shared" si="3"/>
        <v>C08272</v>
      </c>
      <c r="O15" s="136" t="s">
        <v>169</v>
      </c>
      <c r="P15" s="134" t="str">
        <f t="shared" si="4"/>
        <v>Policy Aide Community Outreach</v>
      </c>
      <c r="Q15" s="136" t="str">
        <f t="shared" si="5"/>
        <v>M01</v>
      </c>
      <c r="R15" s="137" cm="1">
        <f t="array" aca="1" ref="R15" ca="1">IF($O15="Y",(VLOOKUP($N15,INDIRECT($O$3),R$8,0)*INDIRECT($N$2)),VLOOKUP($N15,INDIRECT($O$3),R$8,0))</f>
        <v>73636</v>
      </c>
      <c r="S15" s="137" cm="1">
        <f t="array" aca="1" ref="S15" ca="1">IF($O15="Y",(VLOOKUP($N15,INDIRECT($O$3),S$8,0)*INDIRECT($N$2)),VLOOKUP($N15,INDIRECT($O$3),S$8,0))</f>
        <v>75107</v>
      </c>
      <c r="T15" s="137" cm="1">
        <f t="array" aca="1" ref="T15" ca="1">IF($O15="Y",(VLOOKUP($N15,INDIRECT($O$3),T$8,0)*INDIRECT($N$2)),VLOOKUP($N15,INDIRECT($O$3),T$8,0))</f>
        <v>76610</v>
      </c>
      <c r="U15" s="137" cm="1">
        <f t="array" aca="1" ref="U15" ca="1">IF($O15="Y",(VLOOKUP($N15,INDIRECT($O$3),U$8,0)*INDIRECT($N$2)),VLOOKUP($N15,INDIRECT($O$3),U$8,0))</f>
        <v>78141</v>
      </c>
      <c r="V15" s="137" cm="1">
        <f t="array" aca="1" ref="V15" ca="1">IF($O15="Y",(VLOOKUP($N15,INDIRECT($O$3),V$8,0)*INDIRECT($N$2)),VLOOKUP($N15,INDIRECT($O$3),V$8,0))</f>
        <v>79703</v>
      </c>
      <c r="W15" s="137" cm="1">
        <f t="array" aca="1" ref="W15" ca="1">IF($O15="Y",(VLOOKUP($N15,INDIRECT($O$3),W$8,0)*INDIRECT($N$2)),VLOOKUP($N15,INDIRECT($O$3),W$8,0))</f>
        <v>81299</v>
      </c>
      <c r="X15" s="137" cm="1">
        <f t="array" aca="1" ref="X15" ca="1">IF($O15="Y",(VLOOKUP($N15,INDIRECT($O$3),X$8,0)*INDIRECT($N$2)),VLOOKUP($N15,INDIRECT($O$3),X$8,0))</f>
        <v>82926</v>
      </c>
      <c r="Y15" s="137" cm="1">
        <f t="array" aca="1" ref="Y15" ca="1">IF($O15="Y",(VLOOKUP($N15,INDIRECT($O$3),Y$8,0)*INDIRECT($N$2)),VLOOKUP($N15,INDIRECT($O$3),Y$8,0))</f>
        <v>0</v>
      </c>
      <c r="Z15" s="137"/>
      <c r="AA15" s="169" t="str">
        <f t="shared" si="18"/>
        <v>C08272</v>
      </c>
      <c r="AB15" s="169" t="str">
        <f t="shared" si="18"/>
        <v>M01</v>
      </c>
      <c r="AC15" s="166" t="str">
        <f>D15</f>
        <v>Policy Aide Community Outreach</v>
      </c>
      <c r="AD15" s="170">
        <f t="shared" ca="1" si="19"/>
        <v>35.402000000000001</v>
      </c>
      <c r="AE15" s="170">
        <f t="shared" ca="1" si="19"/>
        <v>36.11</v>
      </c>
      <c r="AF15" s="170">
        <f t="shared" ca="1" si="19"/>
        <v>36.832000000000001</v>
      </c>
      <c r="AG15" s="170">
        <f t="shared" ca="1" si="19"/>
        <v>37.567999999999998</v>
      </c>
      <c r="AH15" s="170">
        <f t="shared" ca="1" si="19"/>
        <v>38.319000000000003</v>
      </c>
      <c r="AI15" s="170">
        <f t="shared" ca="1" si="19"/>
        <v>39.087000000000003</v>
      </c>
      <c r="AJ15" s="170">
        <f t="shared" ca="1" si="19"/>
        <v>39.869</v>
      </c>
    </row>
    <row r="16" spans="1:37">
      <c r="A16" s="113"/>
      <c r="B16" s="113"/>
      <c r="D16" s="115"/>
      <c r="E16" s="112"/>
      <c r="F16" s="112"/>
      <c r="G16" s="112"/>
      <c r="H16" s="112"/>
      <c r="I16" s="112"/>
      <c r="J16" s="112"/>
      <c r="K16" s="112"/>
      <c r="AD16" s="170"/>
      <c r="AE16" s="170"/>
      <c r="AF16" s="170"/>
      <c r="AG16" s="170"/>
      <c r="AH16" s="170"/>
      <c r="AI16" s="170"/>
      <c r="AJ16" s="170"/>
    </row>
    <row r="17" spans="1:38">
      <c r="A17" s="163" t="s">
        <v>18</v>
      </c>
      <c r="B17" s="113"/>
      <c r="D17" s="115"/>
      <c r="E17" s="112"/>
      <c r="F17" s="112"/>
      <c r="G17" s="112"/>
      <c r="H17" s="112"/>
      <c r="I17" s="112"/>
      <c r="J17" s="112"/>
      <c r="K17" s="112"/>
      <c r="AD17" s="170"/>
      <c r="AE17" s="170"/>
      <c r="AF17" s="170"/>
      <c r="AG17" s="170"/>
      <c r="AH17" s="170"/>
      <c r="AI17" s="170"/>
      <c r="AJ17" s="170"/>
    </row>
    <row r="18" spans="1:38">
      <c r="A18" s="162" t="s">
        <v>1</v>
      </c>
      <c r="B18" s="132" t="s">
        <v>45</v>
      </c>
      <c r="C18" s="162" t="s">
        <v>0</v>
      </c>
      <c r="D18" s="132" t="s">
        <v>104</v>
      </c>
      <c r="E18" s="133" t="s">
        <v>111</v>
      </c>
      <c r="F18" s="133" t="s">
        <v>112</v>
      </c>
      <c r="G18" s="133" t="s">
        <v>113</v>
      </c>
      <c r="H18" s="133" t="s">
        <v>114</v>
      </c>
      <c r="I18" s="133" t="s">
        <v>115</v>
      </c>
      <c r="J18" s="133" t="s">
        <v>116</v>
      </c>
      <c r="K18" s="133" t="s">
        <v>117</v>
      </c>
      <c r="L18" s="133" t="s">
        <v>122</v>
      </c>
      <c r="N18" s="143" t="s">
        <v>1</v>
      </c>
      <c r="O18" s="143"/>
      <c r="P18" s="143" t="s">
        <v>104</v>
      </c>
      <c r="Q18" s="144" t="s">
        <v>45</v>
      </c>
      <c r="R18" s="144" t="s">
        <v>140</v>
      </c>
      <c r="S18" s="144" t="s">
        <v>112</v>
      </c>
      <c r="T18" s="144" t="s">
        <v>113</v>
      </c>
      <c r="U18" s="144" t="s">
        <v>114</v>
      </c>
      <c r="V18" s="144" t="s">
        <v>115</v>
      </c>
      <c r="W18" s="144" t="s">
        <v>116</v>
      </c>
      <c r="X18" s="144" t="s">
        <v>117</v>
      </c>
      <c r="Y18" s="144" t="s">
        <v>141</v>
      </c>
      <c r="AA18" s="167" t="s">
        <v>1</v>
      </c>
      <c r="AB18" s="168" t="s">
        <v>45</v>
      </c>
      <c r="AC18" s="167" t="s">
        <v>104</v>
      </c>
      <c r="AD18" s="168" t="s">
        <v>140</v>
      </c>
      <c r="AE18" s="168" t="s">
        <v>112</v>
      </c>
      <c r="AF18" s="168" t="s">
        <v>113</v>
      </c>
      <c r="AG18" s="168" t="s">
        <v>114</v>
      </c>
      <c r="AH18" s="168" t="s">
        <v>115</v>
      </c>
      <c r="AI18" s="168" t="s">
        <v>116</v>
      </c>
      <c r="AJ18" s="168" t="s">
        <v>117</v>
      </c>
      <c r="AK18" s="168" t="s">
        <v>141</v>
      </c>
    </row>
    <row r="19" spans="1:38">
      <c r="A19" s="113" t="s">
        <v>34</v>
      </c>
      <c r="B19" s="113" t="s">
        <v>39</v>
      </c>
      <c r="C19" s="113" t="s">
        <v>6</v>
      </c>
      <c r="D19" s="115" t="s">
        <v>85</v>
      </c>
      <c r="E19" s="112">
        <f t="shared" ref="E19" ca="1" si="20">ROUND(R19,0)</f>
        <v>103883</v>
      </c>
      <c r="F19" s="112">
        <f t="shared" ref="F19" ca="1" si="21">ROUND(S19,0)</f>
        <v>105962</v>
      </c>
      <c r="G19" s="112">
        <f t="shared" ref="G19" ca="1" si="22">ROUND(T19,0)</f>
        <v>108081</v>
      </c>
      <c r="H19" s="112">
        <f t="shared" ref="H19" ca="1" si="23">ROUND(U19,0)</f>
        <v>110241</v>
      </c>
      <c r="I19" s="112">
        <f t="shared" ref="I19" ca="1" si="24">ROUND(V19,0)</f>
        <v>112447</v>
      </c>
      <c r="J19" s="112">
        <f t="shared" ref="J19" ca="1" si="25">ROUND(W19,0)</f>
        <v>114694</v>
      </c>
      <c r="K19" s="112">
        <f t="shared" ref="K19:L19" ca="1" si="26">ROUND(X19,0)</f>
        <v>116989</v>
      </c>
      <c r="L19" s="112">
        <f t="shared" ca="1" si="26"/>
        <v>132903</v>
      </c>
      <c r="N19" s="134" t="str">
        <f>A19</f>
        <v>C09175</v>
      </c>
      <c r="O19" s="136" t="s">
        <v>169</v>
      </c>
      <c r="P19" s="134" t="str">
        <f>D19</f>
        <v>Principal Policy Aide</v>
      </c>
      <c r="Q19" s="136" t="str">
        <f>B19</f>
        <v>M04</v>
      </c>
      <c r="R19" s="137" cm="1">
        <f t="array" aca="1" ref="R19" ca="1">IF($O19="Y",(VLOOKUP($N19,INDIRECT($O$3),R$8,0)*INDIRECT($N$2)),VLOOKUP($N19,INDIRECT($O$3),R$8,0))</f>
        <v>103883</v>
      </c>
      <c r="S19" s="137" cm="1">
        <f t="array" aca="1" ref="S19" ca="1">IF($O19="Y",(VLOOKUP($N19,INDIRECT($O$3),S$8,0)*INDIRECT($N$2)),VLOOKUP($N19,INDIRECT($O$3),S$8,0))</f>
        <v>105962</v>
      </c>
      <c r="T19" s="137" cm="1">
        <f t="array" aca="1" ref="T19" ca="1">IF($O19="Y",(VLOOKUP($N19,INDIRECT($O$3),T$8,0)*INDIRECT($N$2)),VLOOKUP($N19,INDIRECT($O$3),T$8,0))</f>
        <v>108081</v>
      </c>
      <c r="U19" s="137" cm="1">
        <f t="array" aca="1" ref="U19" ca="1">IF($O19="Y",(VLOOKUP($N19,INDIRECT($O$3),U$8,0)*INDIRECT($N$2)),VLOOKUP($N19,INDIRECT($O$3),U$8,0))</f>
        <v>110241</v>
      </c>
      <c r="V19" s="137" cm="1">
        <f t="array" aca="1" ref="V19" ca="1">IF($O19="Y",(VLOOKUP($N19,INDIRECT($O$3),V$8,0)*INDIRECT($N$2)),VLOOKUP($N19,INDIRECT($O$3),V$8,0))</f>
        <v>112447</v>
      </c>
      <c r="W19" s="137" cm="1">
        <f t="array" aca="1" ref="W19" ca="1">IF($O19="Y",(VLOOKUP($N19,INDIRECT($O$3),W$8,0)*INDIRECT($N$2)),VLOOKUP($N19,INDIRECT($O$3),W$8,0))</f>
        <v>114694</v>
      </c>
      <c r="X19" s="137" cm="1">
        <f t="array" aca="1" ref="X19" ca="1">IF($O19="Y",(VLOOKUP($N19,INDIRECT($O$3),X$8,0)*INDIRECT($N$2)),VLOOKUP($N19,INDIRECT($O$3),X$8,0))</f>
        <v>116989</v>
      </c>
      <c r="Y19" s="137" cm="1">
        <f t="array" aca="1" ref="Y19" ca="1">IF($O19="Y",(VLOOKUP($N19,INDIRECT($O$3),Y$8,0)*INDIRECT($N$2)),VLOOKUP($N19,INDIRECT($O$3),Y$8,0))</f>
        <v>132903</v>
      </c>
      <c r="Z19" s="137"/>
      <c r="AA19" s="169" t="str">
        <f>A19</f>
        <v>C09175</v>
      </c>
      <c r="AB19" s="169" t="str">
        <f>B19</f>
        <v>M04</v>
      </c>
      <c r="AC19" s="166" t="str">
        <f>D19</f>
        <v>Principal Policy Aide</v>
      </c>
      <c r="AD19" s="170">
        <f t="shared" ref="AD19:AK19" ca="1" si="27">ROUNDUP(R19/2080,3)</f>
        <v>49.944000000000003</v>
      </c>
      <c r="AE19" s="170">
        <f t="shared" ca="1" si="27"/>
        <v>50.944000000000003</v>
      </c>
      <c r="AF19" s="170">
        <f t="shared" ca="1" si="27"/>
        <v>51.963000000000001</v>
      </c>
      <c r="AG19" s="170">
        <f t="shared" ca="1" si="27"/>
        <v>53.000999999999998</v>
      </c>
      <c r="AH19" s="170">
        <f t="shared" ca="1" si="27"/>
        <v>54.061999999999998</v>
      </c>
      <c r="AI19" s="170">
        <f t="shared" ca="1" si="27"/>
        <v>55.142000000000003</v>
      </c>
      <c r="AJ19" s="170">
        <f t="shared" ca="1" si="27"/>
        <v>56.244999999999997</v>
      </c>
      <c r="AK19" s="170">
        <f t="shared" ca="1" si="27"/>
        <v>63.896000000000001</v>
      </c>
      <c r="AL19" s="112"/>
    </row>
    <row r="20" spans="1:38">
      <c r="A20" s="113"/>
      <c r="B20" s="113"/>
      <c r="D20" s="115" t="s">
        <v>123</v>
      </c>
      <c r="F20" s="112"/>
      <c r="G20" s="112"/>
      <c r="H20" s="112"/>
      <c r="I20" s="112"/>
      <c r="J20" s="112"/>
      <c r="K20" s="112"/>
      <c r="AD20" s="170"/>
      <c r="AE20" s="170"/>
      <c r="AF20" s="170"/>
      <c r="AG20" s="170"/>
      <c r="AH20" s="170"/>
      <c r="AI20" s="170"/>
      <c r="AJ20" s="170"/>
    </row>
    <row r="21" spans="1:38">
      <c r="A21" s="113" t="s">
        <v>35</v>
      </c>
      <c r="B21" s="113" t="s">
        <v>38</v>
      </c>
      <c r="C21" s="113" t="s">
        <v>6</v>
      </c>
      <c r="D21" s="115" t="s">
        <v>56</v>
      </c>
      <c r="E21" s="112">
        <f t="shared" ref="E21:E25" ca="1" si="28">ROUND(R21,0)</f>
        <v>91209</v>
      </c>
      <c r="F21" s="112">
        <f t="shared" ref="F21:F25" ca="1" si="29">ROUND(S21,0)</f>
        <v>93033</v>
      </c>
      <c r="G21" s="112">
        <f t="shared" ref="G21:G25" ca="1" si="30">ROUND(T21,0)</f>
        <v>94892</v>
      </c>
      <c r="H21" s="112">
        <f t="shared" ref="H21:H25" ca="1" si="31">ROUND(U21,0)</f>
        <v>96790</v>
      </c>
      <c r="I21" s="112">
        <f t="shared" ref="I21:I25" ca="1" si="32">ROUND(V21,0)</f>
        <v>98725</v>
      </c>
      <c r="J21" s="112">
        <f t="shared" ref="J21:J25" ca="1" si="33">ROUND(W21,0)</f>
        <v>100698</v>
      </c>
      <c r="K21" s="112">
        <f t="shared" ref="K21:K25" ca="1" si="34">ROUND(X21,0)</f>
        <v>102714</v>
      </c>
      <c r="L21" s="112">
        <f t="shared" ref="L21:L25" ca="1" si="35">Y21</f>
        <v>0</v>
      </c>
      <c r="N21" s="134" t="str">
        <f t="shared" ref="N21:N25" si="36">A21</f>
        <v>C09174</v>
      </c>
      <c r="O21" s="136" t="s">
        <v>169</v>
      </c>
      <c r="P21" s="134" t="str">
        <f>D21</f>
        <v>Sr. Policy Aide/Press Secretary</v>
      </c>
      <c r="Q21" s="136" t="str">
        <f>B21</f>
        <v>M03</v>
      </c>
      <c r="R21" s="137" cm="1">
        <f t="array" aca="1" ref="R21" ca="1">IF($O21="Y",(VLOOKUP($N21,INDIRECT($O$3),R$8,0)*INDIRECT($N$2)),VLOOKUP($N21,INDIRECT($O$3),R$8,0))</f>
        <v>91209</v>
      </c>
      <c r="S21" s="137" cm="1">
        <f t="array" aca="1" ref="S21" ca="1">IF($O21="Y",(VLOOKUP($N21,INDIRECT($O$3),S$8,0)*INDIRECT($N$2)),VLOOKUP($N21,INDIRECT($O$3),S$8,0))</f>
        <v>93033</v>
      </c>
      <c r="T21" s="137" cm="1">
        <f t="array" aca="1" ref="T21" ca="1">IF($O21="Y",(VLOOKUP($N21,INDIRECT($O$3),T$8,0)*INDIRECT($N$2)),VLOOKUP($N21,INDIRECT($O$3),T$8,0))</f>
        <v>94892</v>
      </c>
      <c r="U21" s="137" cm="1">
        <f t="array" aca="1" ref="U21" ca="1">IF($O21="Y",(VLOOKUP($N21,INDIRECT($O$3),U$8,0)*INDIRECT($N$2)),VLOOKUP($N21,INDIRECT($O$3),U$8,0))</f>
        <v>96790</v>
      </c>
      <c r="V21" s="137" cm="1">
        <f t="array" aca="1" ref="V21" ca="1">IF($O21="Y",(VLOOKUP($N21,INDIRECT($O$3),V$8,0)*INDIRECT($N$2)),VLOOKUP($N21,INDIRECT($O$3),V$8,0))</f>
        <v>98725</v>
      </c>
      <c r="W21" s="137" cm="1">
        <f t="array" aca="1" ref="W21" ca="1">IF($O21="Y",(VLOOKUP($N21,INDIRECT($O$3),W$8,0)*INDIRECT($N$2)),VLOOKUP($N21,INDIRECT($O$3),W$8,0))</f>
        <v>100698</v>
      </c>
      <c r="X21" s="137" cm="1">
        <f t="array" aca="1" ref="X21" ca="1">IF($O21="Y",(VLOOKUP($N21,INDIRECT($O$3),X$8,0)*INDIRECT($N$2)),VLOOKUP($N21,INDIRECT($O$3),X$8,0))</f>
        <v>102714</v>
      </c>
      <c r="Y21" s="137" cm="1">
        <f t="array" aca="1" ref="Y21" ca="1">IF($O21="Y",(VLOOKUP($N21,INDIRECT($O$3),Y$8,0)*INDIRECT($N$2)),VLOOKUP($N21,INDIRECT($O$3),Y$8,0))</f>
        <v>0</v>
      </c>
      <c r="Z21" s="137"/>
      <c r="AA21" s="169" t="str">
        <f t="shared" ref="AA21:AB25" si="37">A21</f>
        <v>C09174</v>
      </c>
      <c r="AB21" s="169" t="str">
        <f t="shared" si="37"/>
        <v>M03</v>
      </c>
      <c r="AC21" s="166" t="str">
        <f>D21</f>
        <v>Sr. Policy Aide/Press Secretary</v>
      </c>
      <c r="AD21" s="170">
        <f t="shared" ref="AD21:AJ25" ca="1" si="38">ROUNDUP(R21/2080,3)</f>
        <v>43.850999999999999</v>
      </c>
      <c r="AE21" s="170">
        <f t="shared" ca="1" si="38"/>
        <v>44.728000000000002</v>
      </c>
      <c r="AF21" s="170">
        <f t="shared" ca="1" si="38"/>
        <v>45.622</v>
      </c>
      <c r="AG21" s="170">
        <f t="shared" ca="1" si="38"/>
        <v>46.533999999999999</v>
      </c>
      <c r="AH21" s="170">
        <f t="shared" ca="1" si="38"/>
        <v>47.463999999999999</v>
      </c>
      <c r="AI21" s="170">
        <f t="shared" ca="1" si="38"/>
        <v>48.412999999999997</v>
      </c>
      <c r="AJ21" s="170">
        <f t="shared" ca="1" si="38"/>
        <v>49.381999999999998</v>
      </c>
    </row>
    <row r="22" spans="1:38">
      <c r="A22" s="113" t="s">
        <v>36</v>
      </c>
      <c r="B22" s="113" t="s">
        <v>38</v>
      </c>
      <c r="C22" s="113" t="s">
        <v>6</v>
      </c>
      <c r="D22" s="115" t="s">
        <v>63</v>
      </c>
      <c r="E22" s="112">
        <f t="shared" ca="1" si="28"/>
        <v>91209</v>
      </c>
      <c r="F22" s="112">
        <f t="shared" ca="1" si="29"/>
        <v>93033</v>
      </c>
      <c r="G22" s="112">
        <f t="shared" ca="1" si="30"/>
        <v>94892</v>
      </c>
      <c r="H22" s="112">
        <f t="shared" ca="1" si="31"/>
        <v>96790</v>
      </c>
      <c r="I22" s="112">
        <f t="shared" ca="1" si="32"/>
        <v>98725</v>
      </c>
      <c r="J22" s="112">
        <f t="shared" ca="1" si="33"/>
        <v>100698</v>
      </c>
      <c r="K22" s="112">
        <f t="shared" ca="1" si="34"/>
        <v>102714</v>
      </c>
      <c r="L22" s="112">
        <f t="shared" ca="1" si="35"/>
        <v>0</v>
      </c>
      <c r="N22" s="134" t="str">
        <f t="shared" si="36"/>
        <v>C09173</v>
      </c>
      <c r="O22" s="136" t="s">
        <v>169</v>
      </c>
      <c r="P22" s="134" t="str">
        <f>D22</f>
        <v>Sr. Policy Aide</v>
      </c>
      <c r="Q22" s="136" t="str">
        <f>B22</f>
        <v>M03</v>
      </c>
      <c r="R22" s="137" cm="1">
        <f t="array" aca="1" ref="R22" ca="1">IF($O22="Y",(VLOOKUP($N22,INDIRECT($O$3),R$8,0)*INDIRECT($N$2)),VLOOKUP($N22,INDIRECT($O$3),R$8,0))</f>
        <v>91209</v>
      </c>
      <c r="S22" s="137" cm="1">
        <f t="array" aca="1" ref="S22" ca="1">IF($O22="Y",(VLOOKUP($N22,INDIRECT($O$3),S$8,0)*INDIRECT($N$2)),VLOOKUP($N22,INDIRECT($O$3),S$8,0))</f>
        <v>93033</v>
      </c>
      <c r="T22" s="137" cm="1">
        <f t="array" aca="1" ref="T22" ca="1">IF($O22="Y",(VLOOKUP($N22,INDIRECT($O$3),T$8,0)*INDIRECT($N$2)),VLOOKUP($N22,INDIRECT($O$3),T$8,0))</f>
        <v>94892</v>
      </c>
      <c r="U22" s="137" cm="1">
        <f t="array" aca="1" ref="U22" ca="1">IF($O22="Y",(VLOOKUP($N22,INDIRECT($O$3),U$8,0)*INDIRECT($N$2)),VLOOKUP($N22,INDIRECT($O$3),U$8,0))</f>
        <v>96790</v>
      </c>
      <c r="V22" s="137" cm="1">
        <f t="array" aca="1" ref="V22" ca="1">IF($O22="Y",(VLOOKUP($N22,INDIRECT($O$3),V$8,0)*INDIRECT($N$2)),VLOOKUP($N22,INDIRECT($O$3),V$8,0))</f>
        <v>98725</v>
      </c>
      <c r="W22" s="137" cm="1">
        <f t="array" aca="1" ref="W22" ca="1">IF($O22="Y",(VLOOKUP($N22,INDIRECT($O$3),W$8,0)*INDIRECT($N$2)),VLOOKUP($N22,INDIRECT($O$3),W$8,0))</f>
        <v>100698</v>
      </c>
      <c r="X22" s="137" cm="1">
        <f t="array" aca="1" ref="X22" ca="1">IF($O22="Y",(VLOOKUP($N22,INDIRECT($O$3),X$8,0)*INDIRECT($N$2)),VLOOKUP($N22,INDIRECT($O$3),X$8,0))</f>
        <v>102714</v>
      </c>
      <c r="Y22" s="137" cm="1">
        <f t="array" aca="1" ref="Y22" ca="1">IF($O22="Y",(VLOOKUP($N22,INDIRECT($O$3),Y$8,0)*INDIRECT($N$2)),VLOOKUP($N22,INDIRECT($O$3),Y$8,0))</f>
        <v>0</v>
      </c>
      <c r="Z22" s="137"/>
      <c r="AA22" s="169" t="str">
        <f t="shared" si="37"/>
        <v>C09173</v>
      </c>
      <c r="AB22" s="169" t="str">
        <f t="shared" si="37"/>
        <v>M03</v>
      </c>
      <c r="AC22" s="166" t="str">
        <f>D22</f>
        <v>Sr. Policy Aide</v>
      </c>
      <c r="AD22" s="170">
        <f t="shared" ca="1" si="38"/>
        <v>43.850999999999999</v>
      </c>
      <c r="AE22" s="170">
        <f t="shared" ca="1" si="38"/>
        <v>44.728000000000002</v>
      </c>
      <c r="AF22" s="170">
        <f t="shared" ca="1" si="38"/>
        <v>45.622</v>
      </c>
      <c r="AG22" s="170">
        <f t="shared" ca="1" si="38"/>
        <v>46.533999999999999</v>
      </c>
      <c r="AH22" s="170">
        <f t="shared" ca="1" si="38"/>
        <v>47.463999999999999</v>
      </c>
      <c r="AI22" s="170">
        <f t="shared" ca="1" si="38"/>
        <v>48.412999999999997</v>
      </c>
      <c r="AJ22" s="170">
        <f t="shared" ca="1" si="38"/>
        <v>49.381999999999998</v>
      </c>
    </row>
    <row r="23" spans="1:38">
      <c r="A23" s="113" t="s">
        <v>15</v>
      </c>
      <c r="B23" s="113">
        <v>30</v>
      </c>
      <c r="C23" s="113" t="s">
        <v>6</v>
      </c>
      <c r="D23" s="115" t="s">
        <v>22</v>
      </c>
      <c r="E23" s="112">
        <f t="shared" ca="1" si="28"/>
        <v>79482</v>
      </c>
      <c r="F23" s="112">
        <f t="shared" ca="1" si="29"/>
        <v>81106</v>
      </c>
      <c r="G23" s="112">
        <f t="shared" ca="1" si="30"/>
        <v>82759</v>
      </c>
      <c r="H23" s="112">
        <f t="shared" ca="1" si="31"/>
        <v>84449</v>
      </c>
      <c r="I23" s="112">
        <f t="shared" ca="1" si="32"/>
        <v>86172</v>
      </c>
      <c r="J23" s="112">
        <f t="shared" ca="1" si="33"/>
        <v>87930</v>
      </c>
      <c r="K23" s="112">
        <f t="shared" ca="1" si="34"/>
        <v>89726</v>
      </c>
      <c r="L23" s="112">
        <f t="shared" ca="1" si="35"/>
        <v>0</v>
      </c>
      <c r="N23" s="134" t="str">
        <f t="shared" si="36"/>
        <v>C02740</v>
      </c>
      <c r="O23" s="136" t="s">
        <v>169</v>
      </c>
      <c r="P23" s="134" t="str">
        <f>D23</f>
        <v xml:space="preserve">Council Member Assistant/Aide </v>
      </c>
      <c r="Q23" s="136">
        <f>B23</f>
        <v>30</v>
      </c>
      <c r="R23" s="137" cm="1">
        <f t="array" aca="1" ref="R23" ca="1">IF($O23="Y",(VLOOKUP($N23,INDIRECT($O$3),R$8,0)*INDIRECT($N$2)),VLOOKUP($N23,INDIRECT($O$3),R$8,0))</f>
        <v>79482</v>
      </c>
      <c r="S23" s="137" cm="1">
        <f t="array" aca="1" ref="S23" ca="1">IF($O23="Y",(VLOOKUP($N23,INDIRECT($O$3),S$8,0)*INDIRECT($N$2)),VLOOKUP($N23,INDIRECT($O$3),S$8,0))</f>
        <v>81106</v>
      </c>
      <c r="T23" s="137" cm="1">
        <f t="array" aca="1" ref="T23" ca="1">IF($O23="Y",(VLOOKUP($N23,INDIRECT($O$3),T$8,0)*INDIRECT($N$2)),VLOOKUP($N23,INDIRECT($O$3),T$8,0))</f>
        <v>82759</v>
      </c>
      <c r="U23" s="137" cm="1">
        <f t="array" aca="1" ref="U23" ca="1">IF($O23="Y",(VLOOKUP($N23,INDIRECT($O$3),U$8,0)*INDIRECT($N$2)),VLOOKUP($N23,INDIRECT($O$3),U$8,0))</f>
        <v>84449</v>
      </c>
      <c r="V23" s="137" cm="1">
        <f t="array" aca="1" ref="V23" ca="1">IF($O23="Y",(VLOOKUP($N23,INDIRECT($O$3),V$8,0)*INDIRECT($N$2)),VLOOKUP($N23,INDIRECT($O$3),V$8,0))</f>
        <v>86172</v>
      </c>
      <c r="W23" s="137" cm="1">
        <f t="array" aca="1" ref="W23" ca="1">IF($O23="Y",(VLOOKUP($N23,INDIRECT($O$3),W$8,0)*INDIRECT($N$2)),VLOOKUP($N23,INDIRECT($O$3),W$8,0))</f>
        <v>87930</v>
      </c>
      <c r="X23" s="137" cm="1">
        <f t="array" aca="1" ref="X23" ca="1">IF($O23="Y",(VLOOKUP($N23,INDIRECT($O$3),X$8,0)*INDIRECT($N$2)),VLOOKUP($N23,INDIRECT($O$3),X$8,0))</f>
        <v>89726</v>
      </c>
      <c r="Y23" s="137" cm="1">
        <f t="array" aca="1" ref="Y23" ca="1">IF($O23="Y",(VLOOKUP($N23,INDIRECT($O$3),Y$8,0)*INDIRECT($N$2)),VLOOKUP($N23,INDIRECT($O$3),Y$8,0))</f>
        <v>0</v>
      </c>
      <c r="Z23" s="137"/>
      <c r="AA23" s="169" t="str">
        <f t="shared" si="37"/>
        <v>C02740</v>
      </c>
      <c r="AB23" s="169">
        <f t="shared" si="37"/>
        <v>30</v>
      </c>
      <c r="AC23" s="166" t="str">
        <f>D23</f>
        <v xml:space="preserve">Council Member Assistant/Aide </v>
      </c>
      <c r="AD23" s="170">
        <f t="shared" ca="1" si="38"/>
        <v>38.213000000000001</v>
      </c>
      <c r="AE23" s="170">
        <f t="shared" ca="1" si="38"/>
        <v>38.994</v>
      </c>
      <c r="AF23" s="170">
        <f t="shared" ca="1" si="38"/>
        <v>39.787999999999997</v>
      </c>
      <c r="AG23" s="170">
        <f t="shared" ca="1" si="38"/>
        <v>40.600999999999999</v>
      </c>
      <c r="AH23" s="170">
        <f t="shared" ca="1" si="38"/>
        <v>41.429000000000002</v>
      </c>
      <c r="AI23" s="170">
        <f t="shared" ca="1" si="38"/>
        <v>42.274999999999999</v>
      </c>
      <c r="AJ23" s="170">
        <f t="shared" ca="1" si="38"/>
        <v>43.137999999999998</v>
      </c>
    </row>
    <row r="24" spans="1:38">
      <c r="A24" s="113" t="s">
        <v>46</v>
      </c>
      <c r="B24" s="113">
        <v>21</v>
      </c>
      <c r="C24" s="113" t="s">
        <v>6</v>
      </c>
      <c r="D24" s="115" t="s">
        <v>47</v>
      </c>
      <c r="E24" s="112">
        <f t="shared" ca="1" si="28"/>
        <v>72160</v>
      </c>
      <c r="F24" s="112">
        <f t="shared" ca="1" si="29"/>
        <v>73632</v>
      </c>
      <c r="G24" s="112">
        <f t="shared" ca="1" si="30"/>
        <v>75136</v>
      </c>
      <c r="H24" s="112">
        <f t="shared" ca="1" si="31"/>
        <v>76667</v>
      </c>
      <c r="I24" s="112">
        <f t="shared" ca="1" si="32"/>
        <v>78233</v>
      </c>
      <c r="J24" s="112">
        <f t="shared" ca="1" si="33"/>
        <v>79830</v>
      </c>
      <c r="K24" s="112">
        <f t="shared" ca="1" si="34"/>
        <v>81459</v>
      </c>
      <c r="L24" s="112">
        <f t="shared" ca="1" si="35"/>
        <v>0</v>
      </c>
      <c r="N24" s="134" t="str">
        <f t="shared" si="36"/>
        <v>C02755</v>
      </c>
      <c r="O24" s="136" t="s">
        <v>169</v>
      </c>
      <c r="P24" s="134" t="str">
        <f>D24</f>
        <v>Council Office Associate Appt</v>
      </c>
      <c r="Q24" s="136">
        <f>B24</f>
        <v>21</v>
      </c>
      <c r="R24" s="137" cm="1">
        <f t="array" aca="1" ref="R24" ca="1">IF($O24="Y",(VLOOKUP($N24,INDIRECT($O$3),R$8,0)*INDIRECT($N$2)),VLOOKUP($N24,INDIRECT($O$3),R$8,0))</f>
        <v>72160</v>
      </c>
      <c r="S24" s="137" cm="1">
        <f t="array" aca="1" ref="S24" ca="1">IF($O24="Y",(VLOOKUP($N24,INDIRECT($O$3),S$8,0)*INDIRECT($N$2)),VLOOKUP($N24,INDIRECT($O$3),S$8,0))</f>
        <v>73632</v>
      </c>
      <c r="T24" s="137" cm="1">
        <f t="array" aca="1" ref="T24" ca="1">IF($O24="Y",(VLOOKUP($N24,INDIRECT($O$3),T$8,0)*INDIRECT($N$2)),VLOOKUP($N24,INDIRECT($O$3),T$8,0))</f>
        <v>75136</v>
      </c>
      <c r="U24" s="137" cm="1">
        <f t="array" aca="1" ref="U24" ca="1">IF($O24="Y",(VLOOKUP($N24,INDIRECT($O$3),U$8,0)*INDIRECT($N$2)),VLOOKUP($N24,INDIRECT($O$3),U$8,0))</f>
        <v>76667</v>
      </c>
      <c r="V24" s="137" cm="1">
        <f t="array" aca="1" ref="V24" ca="1">IF($O24="Y",(VLOOKUP($N24,INDIRECT($O$3),V$8,0)*INDIRECT($N$2)),VLOOKUP($N24,INDIRECT($O$3),V$8,0))</f>
        <v>78233</v>
      </c>
      <c r="W24" s="137" cm="1">
        <f t="array" aca="1" ref="W24" ca="1">IF($O24="Y",(VLOOKUP($N24,INDIRECT($O$3),W$8,0)*INDIRECT($N$2)),VLOOKUP($N24,INDIRECT($O$3),W$8,0))</f>
        <v>79830</v>
      </c>
      <c r="X24" s="137" cm="1">
        <f t="array" aca="1" ref="X24" ca="1">IF($O24="Y",(VLOOKUP($N24,INDIRECT($O$3),X$8,0)*INDIRECT($N$2)),VLOOKUP($N24,INDIRECT($O$3),X$8,0))</f>
        <v>81459</v>
      </c>
      <c r="Y24" s="137" cm="1">
        <f t="array" aca="1" ref="Y24" ca="1">IF($O24="Y",(VLOOKUP($N24,INDIRECT($O$3),Y$8,0)*INDIRECT($N$2)),VLOOKUP($N24,INDIRECT($O$3),Y$8,0))</f>
        <v>0</v>
      </c>
      <c r="Z24" s="137"/>
      <c r="AA24" s="169" t="str">
        <f t="shared" si="37"/>
        <v>C02755</v>
      </c>
      <c r="AB24" s="169">
        <f t="shared" si="37"/>
        <v>21</v>
      </c>
      <c r="AC24" s="166" t="str">
        <f>D24</f>
        <v>Council Office Associate Appt</v>
      </c>
      <c r="AD24" s="170">
        <f t="shared" ca="1" si="38"/>
        <v>34.692999999999998</v>
      </c>
      <c r="AE24" s="170">
        <f t="shared" ca="1" si="38"/>
        <v>35.4</v>
      </c>
      <c r="AF24" s="170">
        <f t="shared" ca="1" si="38"/>
        <v>36.124000000000002</v>
      </c>
      <c r="AG24" s="170">
        <f t="shared" ca="1" si="38"/>
        <v>36.86</v>
      </c>
      <c r="AH24" s="170">
        <f t="shared" ca="1" si="38"/>
        <v>37.613</v>
      </c>
      <c r="AI24" s="170">
        <f t="shared" ca="1" si="38"/>
        <v>38.380000000000003</v>
      </c>
      <c r="AJ24" s="170">
        <f t="shared" ca="1" si="38"/>
        <v>39.162999999999997</v>
      </c>
    </row>
    <row r="25" spans="1:38">
      <c r="A25" s="113" t="s">
        <v>83</v>
      </c>
      <c r="B25" s="113">
        <v>20</v>
      </c>
      <c r="C25" s="113" t="s">
        <v>6</v>
      </c>
      <c r="D25" s="115" t="s">
        <v>82</v>
      </c>
      <c r="E25" s="112">
        <f t="shared" ca="1" si="28"/>
        <v>61654</v>
      </c>
      <c r="F25" s="112">
        <f t="shared" ca="1" si="29"/>
        <v>62884</v>
      </c>
      <c r="G25" s="112">
        <f t="shared" ca="1" si="30"/>
        <v>64144</v>
      </c>
      <c r="H25" s="112">
        <f t="shared" ca="1" si="31"/>
        <v>65425</v>
      </c>
      <c r="I25" s="112">
        <f t="shared" ca="1" si="32"/>
        <v>66736</v>
      </c>
      <c r="J25" s="112">
        <f t="shared" ca="1" si="33"/>
        <v>68068</v>
      </c>
      <c r="K25" s="112">
        <f t="shared" ca="1" si="34"/>
        <v>69431</v>
      </c>
      <c r="L25" s="112">
        <f t="shared" ca="1" si="35"/>
        <v>0</v>
      </c>
      <c r="N25" s="134" t="str">
        <f t="shared" si="36"/>
        <v>C00270</v>
      </c>
      <c r="O25" s="136" t="s">
        <v>169</v>
      </c>
      <c r="P25" s="134" t="str">
        <f>D25</f>
        <v>Administrative Aid to the Mayor</v>
      </c>
      <c r="Q25" s="136">
        <f>B25</f>
        <v>20</v>
      </c>
      <c r="R25" s="137" cm="1">
        <f t="array" aca="1" ref="R25" ca="1">IF($O25="Y",(VLOOKUP($N25,INDIRECT($O$3),R$8,0)*INDIRECT($N$2)),VLOOKUP($N25,INDIRECT($O$3),R$8,0))</f>
        <v>61654</v>
      </c>
      <c r="S25" s="137" cm="1">
        <f t="array" aca="1" ref="S25" ca="1">IF($O25="Y",(VLOOKUP($N25,INDIRECT($O$3),S$8,0)*INDIRECT($N$2)),VLOOKUP($N25,INDIRECT($O$3),S$8,0))</f>
        <v>62884</v>
      </c>
      <c r="T25" s="137" cm="1">
        <f t="array" aca="1" ref="T25" ca="1">IF($O25="Y",(VLOOKUP($N25,INDIRECT($O$3),T$8,0)*INDIRECT($N$2)),VLOOKUP($N25,INDIRECT($O$3),T$8,0))</f>
        <v>64144</v>
      </c>
      <c r="U25" s="137" cm="1">
        <f t="array" aca="1" ref="U25" ca="1">IF($O25="Y",(VLOOKUP($N25,INDIRECT($O$3),U$8,0)*INDIRECT($N$2)),VLOOKUP($N25,INDIRECT($O$3),U$8,0))</f>
        <v>65425</v>
      </c>
      <c r="V25" s="137" cm="1">
        <f t="array" aca="1" ref="V25" ca="1">IF($O25="Y",(VLOOKUP($N25,INDIRECT($O$3),V$8,0)*INDIRECT($N$2)),VLOOKUP($N25,INDIRECT($O$3),V$8,0))</f>
        <v>66736</v>
      </c>
      <c r="W25" s="137" cm="1">
        <f t="array" aca="1" ref="W25" ca="1">IF($O25="Y",(VLOOKUP($N25,INDIRECT($O$3),W$8,0)*INDIRECT($N$2)),VLOOKUP($N25,INDIRECT($O$3),W$8,0))</f>
        <v>68068</v>
      </c>
      <c r="X25" s="137" cm="1">
        <f t="array" aca="1" ref="X25" ca="1">IF($O25="Y",(VLOOKUP($N25,INDIRECT($O$3),X$8,0)*INDIRECT($N$2)),VLOOKUP($N25,INDIRECT($O$3),X$8,0))</f>
        <v>69431</v>
      </c>
      <c r="Y25" s="137" cm="1">
        <f t="array" aca="1" ref="Y25" ca="1">IF($O25="Y",(VLOOKUP($N25,INDIRECT($O$3),Y$8,0)*INDIRECT($N$2)),VLOOKUP($N25,INDIRECT($O$3),Y$8,0))</f>
        <v>0</v>
      </c>
      <c r="Z25" s="137"/>
      <c r="AA25" s="169" t="str">
        <f t="shared" si="37"/>
        <v>C00270</v>
      </c>
      <c r="AB25" s="169">
        <f t="shared" si="37"/>
        <v>20</v>
      </c>
      <c r="AC25" s="166" t="str">
        <f>D25</f>
        <v>Administrative Aid to the Mayor</v>
      </c>
      <c r="AD25" s="170">
        <f t="shared" ca="1" si="38"/>
        <v>29.641999999999999</v>
      </c>
      <c r="AE25" s="170">
        <f t="shared" ca="1" si="38"/>
        <v>30.233000000000001</v>
      </c>
      <c r="AF25" s="170">
        <f t="shared" ca="1" si="38"/>
        <v>30.838999999999999</v>
      </c>
      <c r="AG25" s="170">
        <f t="shared" ca="1" si="38"/>
        <v>31.454999999999998</v>
      </c>
      <c r="AH25" s="170">
        <f t="shared" ca="1" si="38"/>
        <v>32.085000000000001</v>
      </c>
      <c r="AI25" s="170">
        <f t="shared" ca="1" si="38"/>
        <v>32.725000000000001</v>
      </c>
      <c r="AJ25" s="170">
        <f t="shared" ca="1" si="38"/>
        <v>33.381</v>
      </c>
    </row>
    <row r="26" spans="1:38">
      <c r="A26" s="113"/>
      <c r="B26" s="113"/>
      <c r="D26" s="115"/>
      <c r="L26" s="117"/>
    </row>
    <row r="27" spans="1:38">
      <c r="A27" s="116" t="s">
        <v>163</v>
      </c>
      <c r="B27" s="108"/>
      <c r="D27" s="108"/>
      <c r="E27" s="114"/>
      <c r="G27" s="118"/>
      <c r="K27" s="119"/>
      <c r="L27" s="117"/>
      <c r="N27" s="143" t="s">
        <v>157</v>
      </c>
      <c r="R27" s="144" t="s">
        <v>162</v>
      </c>
      <c r="AA27" s="168" t="s">
        <v>157</v>
      </c>
      <c r="AD27" s="168" t="s">
        <v>162</v>
      </c>
    </row>
    <row r="28" spans="1:38">
      <c r="A28" s="112">
        <f ca="1">ROUND(R28,0)</f>
        <v>491</v>
      </c>
      <c r="B28" s="115" t="s">
        <v>25</v>
      </c>
      <c r="G28" s="122"/>
      <c r="H28" s="118"/>
      <c r="J28" s="119"/>
      <c r="K28" s="119"/>
      <c r="L28" s="117"/>
      <c r="N28" s="134" t="s">
        <v>142</v>
      </c>
      <c r="O28" s="136" t="s">
        <v>169</v>
      </c>
      <c r="P28" s="138" t="s">
        <v>158</v>
      </c>
      <c r="R28" s="137" cm="1">
        <f t="array" aca="1" ref="R28" ca="1">IF($O28="Y",(VLOOKUP($N28,INDIRECT($O$3),R$8,0)*INDIRECT($N$2)),VLOOKUP($N28,INDIRECT($O$3),R$8,0))</f>
        <v>491</v>
      </c>
      <c r="S28" s="137"/>
      <c r="T28" s="137"/>
      <c r="U28" s="137"/>
      <c r="V28" s="137"/>
      <c r="W28" s="137"/>
      <c r="X28" s="137"/>
      <c r="Y28" s="137"/>
      <c r="AA28" s="166" t="s">
        <v>158</v>
      </c>
      <c r="AC28" s="171" t="s">
        <v>158</v>
      </c>
      <c r="AD28" s="172">
        <f ca="1">ROUNDUP(R28/2080,3)</f>
        <v>0.23699999999999999</v>
      </c>
    </row>
    <row r="29" spans="1:38">
      <c r="A29" s="112">
        <f t="shared" ref="A29:A31" ca="1" si="39">ROUND(R29,0)</f>
        <v>911</v>
      </c>
      <c r="B29" s="115" t="s">
        <v>26</v>
      </c>
      <c r="G29" s="122"/>
      <c r="H29" s="118"/>
      <c r="J29" s="119"/>
      <c r="K29" s="119"/>
      <c r="L29" s="117"/>
      <c r="M29" s="123"/>
      <c r="N29" s="139" t="s">
        <v>143</v>
      </c>
      <c r="O29" s="136" t="s">
        <v>169</v>
      </c>
      <c r="P29" s="138" t="s">
        <v>159</v>
      </c>
      <c r="R29" s="137" cm="1">
        <f t="array" aca="1" ref="R29" ca="1">IF($O29="Y",(VLOOKUP($N29,INDIRECT($O$3),R$8,0)*INDIRECT($N$2)),VLOOKUP($N29,INDIRECT($O$3),R$8,0))</f>
        <v>911</v>
      </c>
      <c r="S29" s="137"/>
      <c r="T29" s="137"/>
      <c r="U29" s="137"/>
      <c r="V29" s="137"/>
      <c r="W29" s="137"/>
      <c r="X29" s="137"/>
      <c r="Y29" s="137"/>
      <c r="Z29" s="140"/>
      <c r="AA29" s="173" t="s">
        <v>159</v>
      </c>
      <c r="AB29" s="174"/>
      <c r="AC29" s="171" t="s">
        <v>159</v>
      </c>
      <c r="AD29" s="172">
        <f t="shared" ref="AD29:AD31" ca="1" si="40">ROUNDUP(R29/2080,3)</f>
        <v>0.438</v>
      </c>
      <c r="AE29" s="175"/>
      <c r="AF29" s="176"/>
      <c r="AG29" s="175"/>
      <c r="AH29" s="176"/>
    </row>
    <row r="30" spans="1:38">
      <c r="A30" s="112">
        <f t="shared" ca="1" si="39"/>
        <v>1120</v>
      </c>
      <c r="B30" s="115" t="s">
        <v>27</v>
      </c>
      <c r="G30" s="122"/>
      <c r="H30" s="118"/>
      <c r="I30" s="127"/>
      <c r="J30" s="119"/>
      <c r="K30" s="119"/>
      <c r="L30" s="117"/>
      <c r="M30" s="123"/>
      <c r="N30" s="139" t="s">
        <v>144</v>
      </c>
      <c r="O30" s="136" t="s">
        <v>169</v>
      </c>
      <c r="P30" s="138" t="s">
        <v>160</v>
      </c>
      <c r="R30" s="137" cm="1">
        <f t="array" aca="1" ref="R30" ca="1">IF($O30="Y",(VLOOKUP($N30,INDIRECT($O$3),R$8,0)*INDIRECT($N$2)),VLOOKUP($N30,INDIRECT($O$3),R$8,0))</f>
        <v>1120</v>
      </c>
      <c r="S30" s="137"/>
      <c r="T30" s="137"/>
      <c r="U30" s="137"/>
      <c r="V30" s="137"/>
      <c r="W30" s="137"/>
      <c r="X30" s="137"/>
      <c r="Y30" s="137"/>
      <c r="Z30" s="140"/>
      <c r="AA30" s="173" t="s">
        <v>160</v>
      </c>
      <c r="AB30" s="174"/>
      <c r="AC30" s="171" t="s">
        <v>160</v>
      </c>
      <c r="AD30" s="172">
        <f t="shared" ca="1" si="40"/>
        <v>0.53900000000000003</v>
      </c>
      <c r="AE30" s="175"/>
      <c r="AF30" s="176"/>
      <c r="AG30" s="175"/>
      <c r="AH30" s="176"/>
    </row>
    <row r="31" spans="1:38">
      <c r="A31" s="112">
        <f t="shared" ca="1" si="39"/>
        <v>1471</v>
      </c>
      <c r="B31" s="115" t="s">
        <v>28</v>
      </c>
      <c r="G31" s="122"/>
      <c r="H31" s="118"/>
      <c r="L31" s="117"/>
      <c r="N31" s="134" t="s">
        <v>145</v>
      </c>
      <c r="O31" s="136" t="s">
        <v>169</v>
      </c>
      <c r="P31" s="138" t="s">
        <v>161</v>
      </c>
      <c r="R31" s="137" cm="1">
        <f t="array" aca="1" ref="R31" ca="1">IF($O31="Y",(VLOOKUP($N31,INDIRECT($O$3),R$8,0)*INDIRECT($N$2)),VLOOKUP($N31,INDIRECT($O$3),R$8,0))</f>
        <v>1471</v>
      </c>
      <c r="S31" s="137"/>
      <c r="T31" s="137"/>
      <c r="U31" s="137"/>
      <c r="V31" s="137"/>
      <c r="W31" s="137"/>
      <c r="X31" s="137"/>
      <c r="Y31" s="137"/>
      <c r="AA31" s="166" t="s">
        <v>161</v>
      </c>
      <c r="AC31" s="171" t="s">
        <v>161</v>
      </c>
      <c r="AD31" s="172">
        <f t="shared" ca="1" si="40"/>
        <v>0.70799999999999996</v>
      </c>
    </row>
    <row r="32" spans="1:38">
      <c r="L32" s="117"/>
      <c r="AF32" s="177"/>
      <c r="AG32" s="178"/>
    </row>
    <row r="33" spans="1:33">
      <c r="A33" s="108"/>
      <c r="B33" s="108"/>
      <c r="C33" s="163"/>
      <c r="D33" s="108"/>
      <c r="E33" s="114"/>
      <c r="L33" s="117"/>
      <c r="M33" s="123"/>
      <c r="N33" s="139"/>
      <c r="O33" s="139"/>
      <c r="P33" s="139"/>
      <c r="Q33" s="140"/>
      <c r="R33" s="182"/>
      <c r="S33" s="182"/>
      <c r="T33" s="182"/>
      <c r="U33" s="182"/>
      <c r="V33" s="182"/>
      <c r="W33" s="182"/>
      <c r="X33" s="182"/>
      <c r="Y33" s="140"/>
      <c r="Z33" s="140"/>
      <c r="AA33" s="174"/>
      <c r="AB33" s="174"/>
      <c r="AC33" s="173"/>
      <c r="AD33" s="175"/>
      <c r="AE33" s="176"/>
      <c r="AF33" s="177"/>
      <c r="AG33" s="178"/>
    </row>
    <row r="34" spans="1:33">
      <c r="A34" s="108"/>
      <c r="B34" s="108"/>
      <c r="C34" s="163"/>
      <c r="D34" s="108"/>
      <c r="E34" s="114"/>
      <c r="L34" s="117"/>
      <c r="M34" s="123"/>
      <c r="N34" s="139"/>
      <c r="O34" s="139"/>
      <c r="P34" s="139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74"/>
      <c r="AB34" s="174"/>
      <c r="AC34" s="173"/>
      <c r="AD34" s="175"/>
      <c r="AE34" s="176"/>
      <c r="AF34" s="177"/>
      <c r="AG34" s="178"/>
    </row>
    <row r="35" spans="1:33">
      <c r="D35" s="115"/>
      <c r="L35" s="117"/>
      <c r="M35" s="123"/>
      <c r="N35" s="139"/>
      <c r="O35" s="139"/>
      <c r="P35" s="139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74"/>
      <c r="AB35" s="174"/>
      <c r="AC35" s="173"/>
      <c r="AD35" s="175"/>
      <c r="AE35" s="176"/>
      <c r="AF35" s="177"/>
      <c r="AG35" s="178"/>
    </row>
    <row r="36" spans="1:33">
      <c r="D36" s="108"/>
      <c r="E36" s="114"/>
      <c r="F36" s="127"/>
      <c r="M36" s="123"/>
      <c r="N36" s="139"/>
      <c r="O36" s="139"/>
      <c r="P36" s="139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74"/>
      <c r="AB36" s="174"/>
      <c r="AC36" s="173"/>
      <c r="AD36" s="175"/>
      <c r="AE36" s="176"/>
    </row>
    <row r="37" spans="1:33">
      <c r="D37" s="115"/>
      <c r="M37" s="123"/>
      <c r="N37" s="139"/>
      <c r="O37" s="139"/>
      <c r="P37" s="139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74"/>
      <c r="AB37" s="174"/>
      <c r="AC37" s="173"/>
      <c r="AD37" s="175"/>
      <c r="AE37" s="176"/>
      <c r="AF37" s="179"/>
    </row>
    <row r="38" spans="1:33">
      <c r="D38" s="115"/>
      <c r="M38" s="123"/>
      <c r="N38" s="139"/>
      <c r="O38" s="139"/>
      <c r="P38" s="139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74"/>
      <c r="AB38" s="174"/>
      <c r="AC38" s="173"/>
      <c r="AD38" s="175"/>
      <c r="AE38" s="176"/>
      <c r="AF38" s="179"/>
    </row>
    <row r="39" spans="1:33">
      <c r="D39" s="115"/>
      <c r="M39" s="123"/>
      <c r="N39" s="139"/>
      <c r="O39" s="139"/>
      <c r="P39" s="139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74"/>
      <c r="AB39" s="174"/>
      <c r="AC39" s="173"/>
      <c r="AD39" s="175"/>
      <c r="AE39" s="176"/>
      <c r="AF39" s="180"/>
      <c r="AG39" s="178"/>
    </row>
    <row r="40" spans="1:33">
      <c r="A40" s="115"/>
      <c r="B40" s="115"/>
      <c r="D40" s="115"/>
      <c r="M40" s="123"/>
      <c r="N40" s="139"/>
      <c r="O40" s="139"/>
      <c r="P40" s="139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74"/>
      <c r="AB40" s="174"/>
      <c r="AC40" s="173"/>
      <c r="AD40" s="175"/>
      <c r="AE40" s="176"/>
      <c r="AF40" s="180"/>
      <c r="AG40" s="178"/>
    </row>
    <row r="41" spans="1:33">
      <c r="D41" s="115"/>
      <c r="AF41" s="180"/>
      <c r="AG41" s="178"/>
    </row>
    <row r="42" spans="1:33">
      <c r="A42" s="115"/>
      <c r="B42" s="115"/>
      <c r="D42" s="115"/>
      <c r="AF42" s="180"/>
      <c r="AG42" s="178"/>
    </row>
    <row r="43" spans="1:33">
      <c r="A43" s="115"/>
      <c r="B43" s="115"/>
      <c r="D43" s="113"/>
    </row>
    <row r="44" spans="1:33">
      <c r="D44" s="113"/>
    </row>
  </sheetData>
  <sheetProtection sheet="1" autoFilter="0"/>
  <mergeCells count="1">
    <mergeCell ref="E5:L5"/>
  </mergeCells>
  <conditionalFormatting sqref="E1:L1048576">
    <cfRule type="cellIs" dxfId="2" priority="1" operator="equal">
      <formula>0</formula>
    </cfRule>
  </conditionalFormatting>
  <pageMargins left="0.25" right="0.25" top="1" bottom="1" header="0.5" footer="0.5"/>
  <pageSetup scale="95" fitToHeight="0" orientation="landscape" r:id="rId1"/>
  <headerFooter>
    <oddFooter>&amp;L&amp;8Last Updated:  &amp;D&amp;R&amp;8Page &amp;P of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096DF-6423-42D3-BE14-0928C914EC35}">
  <sheetPr>
    <tabColor theme="4"/>
    <pageSetUpPr fitToPage="1"/>
  </sheetPr>
  <dimension ref="A1:AL44"/>
  <sheetViews>
    <sheetView showGridLines="0" workbookViewId="0">
      <selection activeCell="N1" sqref="N1:AK1048576"/>
    </sheetView>
  </sheetViews>
  <sheetFormatPr defaultColWidth="9.26953125" defaultRowHeight="14.5"/>
  <cols>
    <col min="1" max="1" width="10.26953125" style="109" bestFit="1" customWidth="1"/>
    <col min="2" max="2" width="8.7265625" style="109" customWidth="1"/>
    <col min="3" max="3" width="5.26953125" style="113" bestFit="1" customWidth="1"/>
    <col min="4" max="4" width="32.54296875" style="109" customWidth="1"/>
    <col min="5" max="5" width="11.7265625" style="111" customWidth="1"/>
    <col min="6" max="6" width="11.26953125" style="111" customWidth="1"/>
    <col min="7" max="10" width="10.26953125" style="111" customWidth="1"/>
    <col min="11" max="11" width="11.26953125" style="111" customWidth="1"/>
    <col min="12" max="12" width="11.7265625" style="112" customWidth="1"/>
    <col min="13" max="13" width="18.7265625" style="109" customWidth="1"/>
    <col min="14" max="14" width="25.54296875" style="134" hidden="1" customWidth="1"/>
    <col min="15" max="15" width="9.1796875" style="134" hidden="1" customWidth="1"/>
    <col min="16" max="16" width="30.81640625" style="134" hidden="1" customWidth="1"/>
    <col min="17" max="17" width="9.26953125" style="136" hidden="1" customWidth="1"/>
    <col min="18" max="26" width="8.54296875" style="136" hidden="1" customWidth="1"/>
    <col min="27" max="27" width="12" style="165" hidden="1" customWidth="1"/>
    <col min="28" max="28" width="9.26953125" style="165" hidden="1" customWidth="1"/>
    <col min="29" max="29" width="30.81640625" style="166" hidden="1" customWidth="1"/>
    <col min="30" max="37" width="7.54296875" style="166" hidden="1" customWidth="1"/>
    <col min="38" max="16384" width="9.26953125" style="109"/>
  </cols>
  <sheetData>
    <row r="1" spans="1:37" ht="15.5">
      <c r="A1" s="185" t="s">
        <v>184</v>
      </c>
    </row>
    <row r="2" spans="1:37">
      <c r="A2" s="108" t="s">
        <v>148</v>
      </c>
      <c r="N2" s="134" t="s">
        <v>188</v>
      </c>
      <c r="O2" s="141">
        <v>1.04</v>
      </c>
      <c r="P2" s="164"/>
    </row>
    <row r="3" spans="1:37">
      <c r="A3" s="142" t="s">
        <v>185</v>
      </c>
      <c r="D3" s="110"/>
      <c r="N3" s="134" t="s">
        <v>166</v>
      </c>
      <c r="O3" s="136" t="s">
        <v>187</v>
      </c>
    </row>
    <row r="4" spans="1:37">
      <c r="A4" s="109" t="s">
        <v>154</v>
      </c>
    </row>
    <row r="5" spans="1:37">
      <c r="A5" s="142" t="s">
        <v>186</v>
      </c>
      <c r="E5" s="190"/>
      <c r="F5" s="190"/>
      <c r="G5" s="190"/>
      <c r="H5" s="190"/>
      <c r="I5" s="190"/>
      <c r="J5" s="190"/>
      <c r="K5" s="190"/>
      <c r="L5" s="190"/>
    </row>
    <row r="6" spans="1:37">
      <c r="A6" s="109" t="s">
        <v>189</v>
      </c>
      <c r="E6" s="114"/>
      <c r="F6" s="114"/>
      <c r="G6" s="114"/>
      <c r="H6" s="114"/>
      <c r="I6" s="114"/>
      <c r="J6" s="114"/>
      <c r="K6" s="114"/>
      <c r="L6" s="114"/>
    </row>
    <row r="7" spans="1:37">
      <c r="D7" s="108"/>
      <c r="E7" s="112">
        <f ca="1">E10*1.025</f>
        <v>84504</v>
      </c>
      <c r="F7" s="112"/>
      <c r="G7" s="112"/>
      <c r="H7" s="112"/>
      <c r="I7" s="112"/>
      <c r="J7" s="112"/>
      <c r="K7" s="112"/>
      <c r="N7" s="134" t="s">
        <v>156</v>
      </c>
      <c r="AA7" s="181" t="s">
        <v>172</v>
      </c>
    </row>
    <row r="8" spans="1:37">
      <c r="A8" s="108" t="s">
        <v>7</v>
      </c>
      <c r="B8" s="108"/>
      <c r="D8" s="108"/>
      <c r="E8" s="112"/>
      <c r="F8" s="112"/>
      <c r="G8" s="112"/>
      <c r="H8" s="112"/>
      <c r="I8" s="112"/>
      <c r="J8" s="112"/>
      <c r="K8" s="112"/>
      <c r="R8" s="136">
        <v>5</v>
      </c>
      <c r="S8" s="136">
        <f>R8+1</f>
        <v>6</v>
      </c>
      <c r="T8" s="136">
        <f t="shared" ref="T8:Y8" si="0">S8+1</f>
        <v>7</v>
      </c>
      <c r="U8" s="136">
        <f t="shared" si="0"/>
        <v>8</v>
      </c>
      <c r="V8" s="136">
        <f t="shared" si="0"/>
        <v>9</v>
      </c>
      <c r="W8" s="136">
        <f t="shared" si="0"/>
        <v>10</v>
      </c>
      <c r="X8" s="136">
        <f t="shared" si="0"/>
        <v>11</v>
      </c>
      <c r="Y8" s="136">
        <f t="shared" si="0"/>
        <v>12</v>
      </c>
    </row>
    <row r="9" spans="1:37">
      <c r="A9" s="162" t="s">
        <v>1</v>
      </c>
      <c r="B9" s="132" t="s">
        <v>45</v>
      </c>
      <c r="C9" s="162" t="s">
        <v>0</v>
      </c>
      <c r="D9" s="132" t="s">
        <v>104</v>
      </c>
      <c r="E9" s="133" t="s">
        <v>111</v>
      </c>
      <c r="F9" s="133" t="s">
        <v>112</v>
      </c>
      <c r="G9" s="133" t="s">
        <v>113</v>
      </c>
      <c r="H9" s="133" t="s">
        <v>114</v>
      </c>
      <c r="I9" s="133" t="s">
        <v>115</v>
      </c>
      <c r="J9" s="133" t="s">
        <v>116</v>
      </c>
      <c r="K9" s="133" t="s">
        <v>117</v>
      </c>
      <c r="L9" s="133"/>
      <c r="N9" s="143" t="s">
        <v>1</v>
      </c>
      <c r="O9" s="143" t="s">
        <v>168</v>
      </c>
      <c r="P9" s="143" t="s">
        <v>104</v>
      </c>
      <c r="Q9" s="144" t="s">
        <v>45</v>
      </c>
      <c r="R9" s="144" t="s">
        <v>140</v>
      </c>
      <c r="S9" s="144" t="s">
        <v>112</v>
      </c>
      <c r="T9" s="144" t="s">
        <v>113</v>
      </c>
      <c r="U9" s="144" t="s">
        <v>114</v>
      </c>
      <c r="V9" s="144" t="s">
        <v>115</v>
      </c>
      <c r="W9" s="144" t="s">
        <v>116</v>
      </c>
      <c r="X9" s="144" t="s">
        <v>117</v>
      </c>
      <c r="Y9" s="144" t="s">
        <v>141</v>
      </c>
      <c r="AA9" s="167" t="s">
        <v>1</v>
      </c>
      <c r="AB9" s="168" t="s">
        <v>45</v>
      </c>
      <c r="AC9" s="167" t="s">
        <v>104</v>
      </c>
      <c r="AD9" s="168" t="s">
        <v>140</v>
      </c>
      <c r="AE9" s="168" t="s">
        <v>112</v>
      </c>
      <c r="AF9" s="168" t="s">
        <v>113</v>
      </c>
      <c r="AG9" s="168" t="s">
        <v>114</v>
      </c>
      <c r="AH9" s="168" t="s">
        <v>115</v>
      </c>
      <c r="AI9" s="168" t="s">
        <v>116</v>
      </c>
      <c r="AJ9" s="168" t="s">
        <v>117</v>
      </c>
      <c r="AK9" s="168" t="s">
        <v>141</v>
      </c>
    </row>
    <row r="10" spans="1:37">
      <c r="A10" s="113" t="s">
        <v>33</v>
      </c>
      <c r="B10" s="113" t="s">
        <v>37</v>
      </c>
      <c r="C10" s="113" t="s">
        <v>6</v>
      </c>
      <c r="D10" s="115" t="s">
        <v>53</v>
      </c>
      <c r="E10" s="112">
        <f ca="1">ROUND(R10,0)</f>
        <v>82443</v>
      </c>
      <c r="F10" s="112">
        <f t="shared" ref="F10:K15" ca="1" si="1">ROUND(S10,0)</f>
        <v>84090</v>
      </c>
      <c r="G10" s="112">
        <f t="shared" ca="1" si="1"/>
        <v>0</v>
      </c>
      <c r="H10" s="112">
        <f t="shared" ca="1" si="1"/>
        <v>0</v>
      </c>
      <c r="I10" s="112">
        <f t="shared" ca="1" si="1"/>
        <v>0</v>
      </c>
      <c r="J10" s="112">
        <f t="shared" ca="1" si="1"/>
        <v>0</v>
      </c>
      <c r="K10" s="112">
        <f t="shared" ca="1" si="1"/>
        <v>0</v>
      </c>
      <c r="L10" s="112">
        <f t="shared" ref="L10:L11" ca="1" si="2">Y10</f>
        <v>0</v>
      </c>
      <c r="N10" s="134" t="str">
        <f t="shared" ref="N10:N15" si="3">A10</f>
        <v>C04234</v>
      </c>
      <c r="O10" s="136" t="s">
        <v>169</v>
      </c>
      <c r="P10" s="134" t="str">
        <f t="shared" ref="P10:P15" si="4">D10</f>
        <v>Executive Assistant To Mayor</v>
      </c>
      <c r="Q10" s="136" t="str">
        <f t="shared" ref="Q10:Q15" si="5">B10</f>
        <v>M02</v>
      </c>
      <c r="R10" s="137" cm="1">
        <f t="array" aca="1" ref="R10" ca="1">IF($O10="Y",(VLOOKUP($N10,INDIRECT($O$3),R$8,0)*INDIRECT($N$2)),VLOOKUP($N10,INDIRECT($O$3),R$8,0))</f>
        <v>82443</v>
      </c>
      <c r="S10" s="137" cm="1">
        <f t="array" aca="1" ref="S10" ca="1">IF($O10="Y",(VLOOKUP($N10,INDIRECT($O$3),S$8,0)*INDIRECT($N$2)),VLOOKUP($N10,INDIRECT($O$3),S$8,0))</f>
        <v>84090</v>
      </c>
      <c r="T10" s="137" cm="1">
        <f t="array" aca="1" ref="T10" ca="1">IF($O10="Y",(VLOOKUP($N10,INDIRECT($O$3),T$8,0)*INDIRECT($N$2)),VLOOKUP($N10,INDIRECT($O$3),T$8,0))</f>
        <v>0</v>
      </c>
      <c r="U10" s="137" cm="1">
        <f t="array" aca="1" ref="U10" ca="1">IF($O10="Y",(VLOOKUP($N10,INDIRECT($O$3),U$8,0)*INDIRECT($N$2)),VLOOKUP($N10,INDIRECT($O$3),U$8,0))</f>
        <v>0</v>
      </c>
      <c r="V10" s="137" cm="1">
        <f t="array" aca="1" ref="V10" ca="1">IF($O10="Y",(VLOOKUP($N10,INDIRECT($O$3),V$8,0)*INDIRECT($N$2)),VLOOKUP($N10,INDIRECT($O$3),V$8,0))</f>
        <v>0</v>
      </c>
      <c r="W10" s="137" cm="1">
        <f t="array" aca="1" ref="W10" ca="1">IF($O10="Y",(VLOOKUP($N10,INDIRECT($O$3),W$8,0)*INDIRECT($N$2)),VLOOKUP($N10,INDIRECT($O$3),W$8,0))</f>
        <v>0</v>
      </c>
      <c r="X10" s="137" cm="1">
        <f t="array" aca="1" ref="X10" ca="1">IF($O10="Y",(VLOOKUP($N10,INDIRECT($O$3),X$8,0)*INDIRECT($N$2)),VLOOKUP($N10,INDIRECT($O$3),X$8,0))</f>
        <v>0</v>
      </c>
      <c r="Y10" s="137" cm="1">
        <f t="array" aca="1" ref="Y10" ca="1">IF($O10="Y",(VLOOKUP($N10,INDIRECT($O$3),Y$8,0)*INDIRECT($N$2)),VLOOKUP($N10,INDIRECT($O$3),Y$8,0))</f>
        <v>0</v>
      </c>
      <c r="Z10" s="137"/>
      <c r="AA10" s="169" t="str">
        <f t="shared" ref="AA10:AB15" si="6">A10</f>
        <v>C04234</v>
      </c>
      <c r="AB10" s="169" t="str">
        <f t="shared" si="6"/>
        <v>M02</v>
      </c>
      <c r="AC10" s="166" t="str">
        <f>D10</f>
        <v>Executive Assistant To Mayor</v>
      </c>
      <c r="AD10" s="170">
        <f t="shared" ref="AD10:AJ15" ca="1" si="7">ROUNDUP(R10/2080,3)</f>
        <v>39.637</v>
      </c>
      <c r="AE10" s="170">
        <f t="shared" ca="1" si="7"/>
        <v>40.427999999999997</v>
      </c>
      <c r="AF10" s="170"/>
      <c r="AG10" s="170"/>
      <c r="AH10" s="170"/>
      <c r="AI10" s="170"/>
      <c r="AJ10" s="170"/>
    </row>
    <row r="11" spans="1:37">
      <c r="A11" s="113" t="s">
        <v>13</v>
      </c>
      <c r="B11" s="113" t="s">
        <v>40</v>
      </c>
      <c r="C11" s="113" t="s">
        <v>6</v>
      </c>
      <c r="D11" s="115" t="s">
        <v>14</v>
      </c>
      <c r="E11" s="112">
        <f t="shared" ref="E11:E15" ca="1" si="8">ROUND(R11,0)</f>
        <v>126963</v>
      </c>
      <c r="F11" s="112">
        <f t="shared" ca="1" si="1"/>
        <v>129500</v>
      </c>
      <c r="G11" s="112">
        <f t="shared" ca="1" si="1"/>
        <v>0</v>
      </c>
      <c r="H11" s="112">
        <f t="shared" ca="1" si="1"/>
        <v>0</v>
      </c>
      <c r="I11" s="112">
        <f t="shared" ca="1" si="1"/>
        <v>0</v>
      </c>
      <c r="J11" s="112">
        <f t="shared" ca="1" si="1"/>
        <v>0</v>
      </c>
      <c r="K11" s="112">
        <f t="shared" ca="1" si="1"/>
        <v>0</v>
      </c>
      <c r="L11" s="112">
        <f t="shared" ca="1" si="2"/>
        <v>0</v>
      </c>
      <c r="N11" s="134" t="str">
        <f t="shared" si="3"/>
        <v>C07040</v>
      </c>
      <c r="O11" s="136" t="s">
        <v>169</v>
      </c>
      <c r="P11" s="134" t="str">
        <f t="shared" si="4"/>
        <v>Mayor's Admin Deputy</v>
      </c>
      <c r="Q11" s="136" t="str">
        <f t="shared" si="5"/>
        <v>M05</v>
      </c>
      <c r="R11" s="137" cm="1">
        <f t="array" aca="1" ref="R11" ca="1">IF($O11="Y",(VLOOKUP($N11,INDIRECT($O$3),R$8,0)*INDIRECT($N$2)),VLOOKUP($N11,INDIRECT($O$3),R$8,0))</f>
        <v>126963</v>
      </c>
      <c r="S11" s="137" cm="1">
        <f t="array" aca="1" ref="S11" ca="1">IF($O11="Y",(VLOOKUP($N11,INDIRECT($O$3),S$8,0)*INDIRECT($N$2)),VLOOKUP($N11,INDIRECT($O$3),S$8,0))</f>
        <v>129500</v>
      </c>
      <c r="T11" s="137" cm="1">
        <f t="array" aca="1" ref="T11" ca="1">IF($O11="Y",(VLOOKUP($N11,INDIRECT($O$3),T$8,0)*INDIRECT($N$2)),VLOOKUP($N11,INDIRECT($O$3),T$8,0))</f>
        <v>0</v>
      </c>
      <c r="U11" s="137" cm="1">
        <f t="array" aca="1" ref="U11" ca="1">IF($O11="Y",(VLOOKUP($N11,INDIRECT($O$3),U$8,0)*INDIRECT($N$2)),VLOOKUP($N11,INDIRECT($O$3),U$8,0))</f>
        <v>0</v>
      </c>
      <c r="V11" s="137" cm="1">
        <f t="array" aca="1" ref="V11" ca="1">IF($O11="Y",(VLOOKUP($N11,INDIRECT($O$3),V$8,0)*INDIRECT($N$2)),VLOOKUP($N11,INDIRECT($O$3),V$8,0))</f>
        <v>0</v>
      </c>
      <c r="W11" s="137" cm="1">
        <f t="array" aca="1" ref="W11" ca="1">IF($O11="Y",(VLOOKUP($N11,INDIRECT($O$3),W$8,0)*INDIRECT($N$2)),VLOOKUP($N11,INDIRECT($O$3),W$8,0))</f>
        <v>0</v>
      </c>
      <c r="X11" s="137" cm="1">
        <f t="array" aca="1" ref="X11" ca="1">IF($O11="Y",(VLOOKUP($N11,INDIRECT($O$3),X$8,0)*INDIRECT($N$2)),VLOOKUP($N11,INDIRECT($O$3),X$8,0))</f>
        <v>0</v>
      </c>
      <c r="Y11" s="137" cm="1">
        <f t="array" aca="1" ref="Y11" ca="1">IF($O11="Y",(VLOOKUP($N11,INDIRECT($O$3),Y$8,0)*INDIRECT($N$2)),VLOOKUP($N11,INDIRECT($O$3),Y$8,0))</f>
        <v>0</v>
      </c>
      <c r="Z11" s="137"/>
      <c r="AA11" s="169" t="str">
        <f t="shared" si="6"/>
        <v>C07040</v>
      </c>
      <c r="AB11" s="169" t="str">
        <f t="shared" si="6"/>
        <v>M05</v>
      </c>
      <c r="AC11" s="166" t="str">
        <f>D11</f>
        <v>Mayor's Admin Deputy</v>
      </c>
      <c r="AD11" s="170">
        <f t="shared" ca="1" si="7"/>
        <v>61.04</v>
      </c>
      <c r="AE11" s="170">
        <f t="shared" ca="1" si="7"/>
        <v>62.26</v>
      </c>
      <c r="AF11" s="170"/>
      <c r="AG11" s="170"/>
      <c r="AH11" s="170"/>
      <c r="AI11" s="170"/>
      <c r="AJ11" s="170"/>
    </row>
    <row r="12" spans="1:37">
      <c r="A12" s="113" t="s">
        <v>176</v>
      </c>
      <c r="B12" s="113" t="s">
        <v>177</v>
      </c>
      <c r="C12" s="113" t="s">
        <v>6</v>
      </c>
      <c r="D12" s="115" t="s">
        <v>175</v>
      </c>
      <c r="E12" s="112">
        <f t="shared" ca="1" si="8"/>
        <v>168067</v>
      </c>
      <c r="F12" s="112">
        <f t="shared" ca="1" si="1"/>
        <v>171497</v>
      </c>
      <c r="G12" s="112">
        <f t="shared" ca="1" si="1"/>
        <v>174997</v>
      </c>
      <c r="H12" s="112">
        <f t="shared" ca="1" si="1"/>
        <v>178569</v>
      </c>
      <c r="I12" s="112">
        <f t="shared" ca="1" si="1"/>
        <v>0</v>
      </c>
      <c r="J12" s="112">
        <f t="shared" ca="1" si="1"/>
        <v>0</v>
      </c>
      <c r="K12" s="112">
        <f t="shared" ca="1" si="1"/>
        <v>0</v>
      </c>
      <c r="N12" s="134" t="str">
        <f t="shared" si="3"/>
        <v>53039C</v>
      </c>
      <c r="O12" s="136" t="s">
        <v>169</v>
      </c>
      <c r="P12" s="134" t="str">
        <f t="shared" si="4"/>
        <v>Mayor's Chief of Staff</v>
      </c>
      <c r="Q12" s="136" t="str">
        <f t="shared" si="5"/>
        <v>M06</v>
      </c>
      <c r="R12" s="137" cm="1">
        <f t="array" aca="1" ref="R12" ca="1">IF($O12="Y",(VLOOKUP($N12,INDIRECT($O$3),R$8,0)*INDIRECT($N$2)),VLOOKUP($N12,INDIRECT($O$3),R$8,0))</f>
        <v>168067</v>
      </c>
      <c r="S12" s="137" cm="1">
        <f t="array" aca="1" ref="S12" ca="1">IF($O12="Y",(VLOOKUP($N12,INDIRECT($O$3),S$8,0)*INDIRECT($N$2)),VLOOKUP($N12,INDIRECT($O$3),S$8,0))</f>
        <v>171497</v>
      </c>
      <c r="T12" s="137" cm="1">
        <f t="array" aca="1" ref="T12" ca="1">IF($O12="Y",(VLOOKUP($N12,INDIRECT($O$3),T$8,0)*INDIRECT($N$2)),VLOOKUP($N12,INDIRECT($O$3),T$8,0))</f>
        <v>174997</v>
      </c>
      <c r="U12" s="137" cm="1">
        <f t="array" aca="1" ref="U12" ca="1">IF($O12="Y",(VLOOKUP($N12,INDIRECT($O$3),U$8,0)*INDIRECT($N$2)),VLOOKUP($N12,INDIRECT($O$3),U$8,0))</f>
        <v>178569</v>
      </c>
      <c r="V12" s="137" cm="1">
        <f t="array" aca="1" ref="V12" ca="1">IF($O12="Y",(VLOOKUP($N12,INDIRECT($O$3),V$8,0)*INDIRECT($N$2)),VLOOKUP($N12,INDIRECT($O$3),V$8,0))</f>
        <v>0</v>
      </c>
      <c r="W12" s="137" cm="1">
        <f t="array" aca="1" ref="W12" ca="1">IF($O12="Y",(VLOOKUP($N12,INDIRECT($O$3),W$8,0)*INDIRECT($N$2)),VLOOKUP($N12,INDIRECT($O$3),W$8,0))</f>
        <v>0</v>
      </c>
      <c r="X12" s="137" cm="1">
        <f t="array" aca="1" ref="X12" ca="1">IF($O12="Y",(VLOOKUP($N12,INDIRECT($O$3),X$8,0)*INDIRECT($N$2)),VLOOKUP($N12,INDIRECT($O$3),X$8,0))</f>
        <v>0</v>
      </c>
      <c r="Y12" s="137" cm="1">
        <f t="array" aca="1" ref="Y12" ca="1">IF($O12="Y",(VLOOKUP($N12,INDIRECT($O$3),Y$8,0)*INDIRECT($N$2)),VLOOKUP($N12,INDIRECT($O$3),Y$8,0))</f>
        <v>0</v>
      </c>
      <c r="Z12" s="137"/>
      <c r="AA12" s="169" t="str">
        <f t="shared" si="6"/>
        <v>53039C</v>
      </c>
      <c r="AB12" s="169" t="str">
        <f t="shared" si="6"/>
        <v>M06</v>
      </c>
      <c r="AC12" s="166" t="str">
        <f t="shared" ref="AC12:AC13" si="9">D12</f>
        <v>Mayor's Chief of Staff</v>
      </c>
      <c r="AD12" s="170">
        <f t="shared" ca="1" si="7"/>
        <v>80.802000000000007</v>
      </c>
      <c r="AE12" s="170">
        <f t="shared" ca="1" si="7"/>
        <v>82.450999999999993</v>
      </c>
      <c r="AF12" s="170">
        <f t="shared" ca="1" si="7"/>
        <v>84.134</v>
      </c>
      <c r="AG12" s="170">
        <f t="shared" ca="1" si="7"/>
        <v>85.850999999999999</v>
      </c>
      <c r="AH12" s="170"/>
      <c r="AI12" s="170"/>
      <c r="AJ12" s="170"/>
    </row>
    <row r="13" spans="1:37">
      <c r="A13" s="113" t="s">
        <v>174</v>
      </c>
      <c r="B13" s="113" t="s">
        <v>178</v>
      </c>
      <c r="C13" s="113" t="s">
        <v>6</v>
      </c>
      <c r="D13" s="115" t="s">
        <v>173</v>
      </c>
      <c r="E13" s="112">
        <f t="shared" ca="1" si="8"/>
        <v>143038</v>
      </c>
      <c r="F13" s="112">
        <f t="shared" ca="1" si="1"/>
        <v>145958</v>
      </c>
      <c r="G13" s="112">
        <f t="shared" ca="1" si="1"/>
        <v>148936</v>
      </c>
      <c r="H13" s="112">
        <f t="shared" ca="1" si="1"/>
        <v>151976</v>
      </c>
      <c r="I13" s="112">
        <f t="shared" ca="1" si="1"/>
        <v>0</v>
      </c>
      <c r="J13" s="112">
        <f t="shared" ca="1" si="1"/>
        <v>0</v>
      </c>
      <c r="K13" s="112">
        <f t="shared" ca="1" si="1"/>
        <v>0</v>
      </c>
      <c r="N13" s="134" t="str">
        <f t="shared" si="3"/>
        <v>59443C</v>
      </c>
      <c r="O13" s="136" t="s">
        <v>169</v>
      </c>
      <c r="P13" s="134" t="str">
        <f t="shared" si="4"/>
        <v>Mayor's Sr Policy Director</v>
      </c>
      <c r="Q13" s="136" t="str">
        <f t="shared" si="5"/>
        <v>M07</v>
      </c>
      <c r="R13" s="137" cm="1">
        <f t="array" aca="1" ref="R13" ca="1">IF($O13="Y",(VLOOKUP($N13,INDIRECT($O$3),R$8,0)*INDIRECT($N$2)),VLOOKUP($N13,INDIRECT($O$3),R$8,0))</f>
        <v>143038</v>
      </c>
      <c r="S13" s="137" cm="1">
        <f t="array" aca="1" ref="S13" ca="1">IF($O13="Y",(VLOOKUP($N13,INDIRECT($O$3),S$8,0)*INDIRECT($N$2)),VLOOKUP($N13,INDIRECT($O$3),S$8,0))</f>
        <v>145958</v>
      </c>
      <c r="T13" s="137" cm="1">
        <f t="array" aca="1" ref="T13" ca="1">IF($O13="Y",(VLOOKUP($N13,INDIRECT($O$3),T$8,0)*INDIRECT($N$2)),VLOOKUP($N13,INDIRECT($O$3),T$8,0))</f>
        <v>148936</v>
      </c>
      <c r="U13" s="137" cm="1">
        <f t="array" aca="1" ref="U13" ca="1">IF($O13="Y",(VLOOKUP($N13,INDIRECT($O$3),U$8,0)*INDIRECT($N$2)),VLOOKUP($N13,INDIRECT($O$3),U$8,0))</f>
        <v>151976</v>
      </c>
      <c r="V13" s="137" cm="1">
        <f t="array" aca="1" ref="V13" ca="1">IF($O13="Y",(VLOOKUP($N13,INDIRECT($O$3),V$8,0)*INDIRECT($N$2)),VLOOKUP($N13,INDIRECT($O$3),V$8,0))</f>
        <v>0</v>
      </c>
      <c r="W13" s="137" cm="1">
        <f t="array" aca="1" ref="W13" ca="1">IF($O13="Y",(VLOOKUP($N13,INDIRECT($O$3),W$8,0)*INDIRECT($N$2)),VLOOKUP($N13,INDIRECT($O$3),W$8,0))</f>
        <v>0</v>
      </c>
      <c r="X13" s="137" cm="1">
        <f t="array" aca="1" ref="X13" ca="1">IF($O13="Y",(VLOOKUP($N13,INDIRECT($O$3),X$8,0)*INDIRECT($N$2)),VLOOKUP($N13,INDIRECT($O$3),X$8,0))</f>
        <v>0</v>
      </c>
      <c r="Y13" s="137" cm="1">
        <f t="array" aca="1" ref="Y13" ca="1">IF($O13="Y",(VLOOKUP($N13,INDIRECT($O$3),Y$8,0)*INDIRECT($N$2)),VLOOKUP($N13,INDIRECT($O$3),Y$8,0))</f>
        <v>0</v>
      </c>
      <c r="Z13" s="137"/>
      <c r="AA13" s="169" t="str">
        <f t="shared" si="6"/>
        <v>59443C</v>
      </c>
      <c r="AB13" s="169" t="str">
        <f t="shared" si="6"/>
        <v>M07</v>
      </c>
      <c r="AC13" s="166" t="str">
        <f t="shared" si="9"/>
        <v>Mayor's Sr Policy Director</v>
      </c>
      <c r="AD13" s="170">
        <f t="shared" ca="1" si="7"/>
        <v>68.769000000000005</v>
      </c>
      <c r="AE13" s="170">
        <f t="shared" ca="1" si="7"/>
        <v>70.173000000000002</v>
      </c>
      <c r="AF13" s="170">
        <f t="shared" ca="1" si="7"/>
        <v>71.603999999999999</v>
      </c>
      <c r="AG13" s="170">
        <f t="shared" ca="1" si="7"/>
        <v>73.066000000000003</v>
      </c>
      <c r="AH13" s="170"/>
      <c r="AI13" s="170"/>
      <c r="AJ13" s="170"/>
    </row>
    <row r="14" spans="1:37">
      <c r="A14" s="113" t="s">
        <v>30</v>
      </c>
      <c r="B14" s="113" t="s">
        <v>41</v>
      </c>
      <c r="C14" s="113" t="s">
        <v>6</v>
      </c>
      <c r="D14" s="115" t="s">
        <v>86</v>
      </c>
      <c r="E14" s="112">
        <f t="shared" ca="1" si="8"/>
        <v>76581</v>
      </c>
      <c r="F14" s="112">
        <f t="shared" ca="1" si="1"/>
        <v>78111</v>
      </c>
      <c r="G14" s="112">
        <f t="shared" ca="1" si="1"/>
        <v>79674</v>
      </c>
      <c r="H14" s="112">
        <f t="shared" ca="1" si="1"/>
        <v>81267</v>
      </c>
      <c r="I14" s="112">
        <f t="shared" ca="1" si="1"/>
        <v>82891</v>
      </c>
      <c r="J14" s="112">
        <f t="shared" ca="1" si="1"/>
        <v>84551</v>
      </c>
      <c r="K14" s="112">
        <f t="shared" ca="1" si="1"/>
        <v>86243</v>
      </c>
      <c r="L14" s="112">
        <f t="shared" ref="L14:L15" ca="1" si="10">Y14</f>
        <v>0</v>
      </c>
      <c r="N14" s="134" t="str">
        <f t="shared" si="3"/>
        <v>C08274</v>
      </c>
      <c r="O14" s="136" t="s">
        <v>169</v>
      </c>
      <c r="P14" s="134" t="str">
        <f t="shared" si="4"/>
        <v>Policy Aide</v>
      </c>
      <c r="Q14" s="136" t="str">
        <f t="shared" si="5"/>
        <v>M01</v>
      </c>
      <c r="R14" s="137" cm="1">
        <f t="array" aca="1" ref="R14" ca="1">IF($O14="Y",(VLOOKUP($N14,INDIRECT($O$3),R$8,0)*INDIRECT($N$2)),VLOOKUP($N14,INDIRECT($O$3),R$8,0))</f>
        <v>76581</v>
      </c>
      <c r="S14" s="137" cm="1">
        <f t="array" aca="1" ref="S14" ca="1">IF($O14="Y",(VLOOKUP($N14,INDIRECT($O$3),S$8,0)*INDIRECT($N$2)),VLOOKUP($N14,INDIRECT($O$3),S$8,0))</f>
        <v>78111</v>
      </c>
      <c r="T14" s="137" cm="1">
        <f t="array" aca="1" ref="T14" ca="1">IF($O14="Y",(VLOOKUP($N14,INDIRECT($O$3),T$8,0)*INDIRECT($N$2)),VLOOKUP($N14,INDIRECT($O$3),T$8,0))</f>
        <v>79674</v>
      </c>
      <c r="U14" s="137" cm="1">
        <f t="array" aca="1" ref="U14" ca="1">IF($O14="Y",(VLOOKUP($N14,INDIRECT($O$3),U$8,0)*INDIRECT($N$2)),VLOOKUP($N14,INDIRECT($O$3),U$8,0))</f>
        <v>81267</v>
      </c>
      <c r="V14" s="137" cm="1">
        <f t="array" aca="1" ref="V14" ca="1">IF($O14="Y",(VLOOKUP($N14,INDIRECT($O$3),V$8,0)*INDIRECT($N$2)),VLOOKUP($N14,INDIRECT($O$3),V$8,0))</f>
        <v>82891</v>
      </c>
      <c r="W14" s="137" cm="1">
        <f t="array" aca="1" ref="W14" ca="1">IF($O14="Y",(VLOOKUP($N14,INDIRECT($O$3),W$8,0)*INDIRECT($N$2)),VLOOKUP($N14,INDIRECT($O$3),W$8,0))</f>
        <v>84551</v>
      </c>
      <c r="X14" s="137" cm="1">
        <f t="array" aca="1" ref="X14" ca="1">IF($O14="Y",(VLOOKUP($N14,INDIRECT($O$3),X$8,0)*INDIRECT($N$2)),VLOOKUP($N14,INDIRECT($O$3),X$8,0))</f>
        <v>86243</v>
      </c>
      <c r="Y14" s="137" cm="1">
        <f t="array" aca="1" ref="Y14" ca="1">IF($O14="Y",(VLOOKUP($N14,INDIRECT($O$3),Y$8,0)*INDIRECT($N$2)),VLOOKUP($N14,INDIRECT($O$3),Y$8,0))</f>
        <v>0</v>
      </c>
      <c r="Z14" s="137"/>
      <c r="AA14" s="169" t="str">
        <f t="shared" si="6"/>
        <v>C08274</v>
      </c>
      <c r="AB14" s="169" t="str">
        <f t="shared" si="6"/>
        <v>M01</v>
      </c>
      <c r="AC14" s="166" t="str">
        <f>D14</f>
        <v>Policy Aide</v>
      </c>
      <c r="AD14" s="170">
        <f t="shared" ca="1" si="7"/>
        <v>36.817999999999998</v>
      </c>
      <c r="AE14" s="170">
        <f t="shared" ca="1" si="7"/>
        <v>37.554000000000002</v>
      </c>
      <c r="AF14" s="170">
        <f t="shared" ca="1" si="7"/>
        <v>38.305</v>
      </c>
      <c r="AG14" s="170">
        <f t="shared" ca="1" si="7"/>
        <v>39.070999999999998</v>
      </c>
      <c r="AH14" s="170">
        <f t="shared" ca="1" si="7"/>
        <v>39.851999999999997</v>
      </c>
      <c r="AI14" s="170">
        <f t="shared" ca="1" si="7"/>
        <v>40.65</v>
      </c>
      <c r="AJ14" s="170">
        <f t="shared" ca="1" si="7"/>
        <v>41.463000000000001</v>
      </c>
    </row>
    <row r="15" spans="1:37">
      <c r="A15" s="113" t="s">
        <v>32</v>
      </c>
      <c r="B15" s="113" t="s">
        <v>41</v>
      </c>
      <c r="C15" s="113" t="s">
        <v>6</v>
      </c>
      <c r="D15" s="115" t="s">
        <v>121</v>
      </c>
      <c r="E15" s="112">
        <f t="shared" ca="1" si="8"/>
        <v>76581</v>
      </c>
      <c r="F15" s="112">
        <f t="shared" ca="1" si="1"/>
        <v>78111</v>
      </c>
      <c r="G15" s="112">
        <f t="shared" ca="1" si="1"/>
        <v>79674</v>
      </c>
      <c r="H15" s="112">
        <f t="shared" ca="1" si="1"/>
        <v>81267</v>
      </c>
      <c r="I15" s="112">
        <f t="shared" ca="1" si="1"/>
        <v>82891</v>
      </c>
      <c r="J15" s="112">
        <f t="shared" ca="1" si="1"/>
        <v>84551</v>
      </c>
      <c r="K15" s="112">
        <f t="shared" ca="1" si="1"/>
        <v>86243</v>
      </c>
      <c r="L15" s="112">
        <f t="shared" ca="1" si="10"/>
        <v>0</v>
      </c>
      <c r="N15" s="134" t="str">
        <f t="shared" si="3"/>
        <v>C08272</v>
      </c>
      <c r="O15" s="136" t="s">
        <v>169</v>
      </c>
      <c r="P15" s="134" t="str">
        <f t="shared" si="4"/>
        <v>Policy Aide Community Outreach</v>
      </c>
      <c r="Q15" s="136" t="str">
        <f t="shared" si="5"/>
        <v>M01</v>
      </c>
      <c r="R15" s="137" cm="1">
        <f t="array" aca="1" ref="R15" ca="1">IF($O15="Y",(VLOOKUP($N15,INDIRECT($O$3),R$8,0)*INDIRECT($N$2)),VLOOKUP($N15,INDIRECT($O$3),R$8,0))</f>
        <v>76581</v>
      </c>
      <c r="S15" s="137" cm="1">
        <f t="array" aca="1" ref="S15" ca="1">IF($O15="Y",(VLOOKUP($N15,INDIRECT($O$3),S$8,0)*INDIRECT($N$2)),VLOOKUP($N15,INDIRECT($O$3),S$8,0))</f>
        <v>78111</v>
      </c>
      <c r="T15" s="137" cm="1">
        <f t="array" aca="1" ref="T15" ca="1">IF($O15="Y",(VLOOKUP($N15,INDIRECT($O$3),T$8,0)*INDIRECT($N$2)),VLOOKUP($N15,INDIRECT($O$3),T$8,0))</f>
        <v>79674</v>
      </c>
      <c r="U15" s="137" cm="1">
        <f t="array" aca="1" ref="U15" ca="1">IF($O15="Y",(VLOOKUP($N15,INDIRECT($O$3),U$8,0)*INDIRECT($N$2)),VLOOKUP($N15,INDIRECT($O$3),U$8,0))</f>
        <v>81267</v>
      </c>
      <c r="V15" s="137" cm="1">
        <f t="array" aca="1" ref="V15" ca="1">IF($O15="Y",(VLOOKUP($N15,INDIRECT($O$3),V$8,0)*INDIRECT($N$2)),VLOOKUP($N15,INDIRECT($O$3),V$8,0))</f>
        <v>82891</v>
      </c>
      <c r="W15" s="137" cm="1">
        <f t="array" aca="1" ref="W15" ca="1">IF($O15="Y",(VLOOKUP($N15,INDIRECT($O$3),W$8,0)*INDIRECT($N$2)),VLOOKUP($N15,INDIRECT($O$3),W$8,0))</f>
        <v>84551</v>
      </c>
      <c r="X15" s="137" cm="1">
        <f t="array" aca="1" ref="X15" ca="1">IF($O15="Y",(VLOOKUP($N15,INDIRECT($O$3),X$8,0)*INDIRECT($N$2)),VLOOKUP($N15,INDIRECT($O$3),X$8,0))</f>
        <v>86243</v>
      </c>
      <c r="Y15" s="137" cm="1">
        <f t="array" aca="1" ref="Y15" ca="1">IF($O15="Y",(VLOOKUP($N15,INDIRECT($O$3),Y$8,0)*INDIRECT($N$2)),VLOOKUP($N15,INDIRECT($O$3),Y$8,0))</f>
        <v>0</v>
      </c>
      <c r="Z15" s="137"/>
      <c r="AA15" s="169" t="str">
        <f t="shared" si="6"/>
        <v>C08272</v>
      </c>
      <c r="AB15" s="169" t="str">
        <f t="shared" si="6"/>
        <v>M01</v>
      </c>
      <c r="AC15" s="166" t="str">
        <f>D15</f>
        <v>Policy Aide Community Outreach</v>
      </c>
      <c r="AD15" s="170">
        <f t="shared" ca="1" si="7"/>
        <v>36.817999999999998</v>
      </c>
      <c r="AE15" s="170">
        <f t="shared" ca="1" si="7"/>
        <v>37.554000000000002</v>
      </c>
      <c r="AF15" s="170">
        <f t="shared" ca="1" si="7"/>
        <v>38.305</v>
      </c>
      <c r="AG15" s="170">
        <f t="shared" ca="1" si="7"/>
        <v>39.070999999999998</v>
      </c>
      <c r="AH15" s="170">
        <f t="shared" ca="1" si="7"/>
        <v>39.851999999999997</v>
      </c>
      <c r="AI15" s="170">
        <f t="shared" ca="1" si="7"/>
        <v>40.65</v>
      </c>
      <c r="AJ15" s="170">
        <f t="shared" ca="1" si="7"/>
        <v>41.463000000000001</v>
      </c>
    </row>
    <row r="16" spans="1:37">
      <c r="A16" s="113"/>
      <c r="B16" s="113"/>
      <c r="D16" s="115"/>
      <c r="E16" s="112"/>
      <c r="F16" s="112"/>
      <c r="G16" s="112"/>
      <c r="H16" s="112"/>
      <c r="I16" s="112"/>
      <c r="J16" s="112"/>
      <c r="K16" s="112"/>
      <c r="AD16" s="170"/>
      <c r="AE16" s="170"/>
      <c r="AF16" s="170"/>
      <c r="AG16" s="170"/>
      <c r="AH16" s="170"/>
      <c r="AI16" s="170"/>
      <c r="AJ16" s="170"/>
    </row>
    <row r="17" spans="1:38">
      <c r="A17" s="163" t="s">
        <v>18</v>
      </c>
      <c r="B17" s="113"/>
      <c r="D17" s="115"/>
      <c r="E17" s="112"/>
      <c r="F17" s="112"/>
      <c r="G17" s="112"/>
      <c r="H17" s="112"/>
      <c r="I17" s="112"/>
      <c r="J17" s="112"/>
      <c r="K17" s="112"/>
      <c r="AD17" s="170"/>
      <c r="AE17" s="170"/>
      <c r="AF17" s="170"/>
      <c r="AG17" s="170"/>
      <c r="AH17" s="170"/>
      <c r="AI17" s="170"/>
      <c r="AJ17" s="170"/>
    </row>
    <row r="18" spans="1:38">
      <c r="A18" s="162" t="s">
        <v>1</v>
      </c>
      <c r="B18" s="132" t="s">
        <v>45</v>
      </c>
      <c r="C18" s="162" t="s">
        <v>0</v>
      </c>
      <c r="D18" s="132" t="s">
        <v>104</v>
      </c>
      <c r="E18" s="133" t="s">
        <v>111</v>
      </c>
      <c r="F18" s="133" t="s">
        <v>112</v>
      </c>
      <c r="G18" s="133" t="s">
        <v>113</v>
      </c>
      <c r="H18" s="133" t="s">
        <v>114</v>
      </c>
      <c r="I18" s="133" t="s">
        <v>115</v>
      </c>
      <c r="J18" s="133" t="s">
        <v>116</v>
      </c>
      <c r="K18" s="133" t="s">
        <v>117</v>
      </c>
      <c r="L18" s="133" t="s">
        <v>122</v>
      </c>
      <c r="N18" s="143" t="s">
        <v>1</v>
      </c>
      <c r="O18" s="143"/>
      <c r="P18" s="143" t="s">
        <v>104</v>
      </c>
      <c r="Q18" s="144" t="s">
        <v>45</v>
      </c>
      <c r="R18" s="144" t="s">
        <v>140</v>
      </c>
      <c r="S18" s="144" t="s">
        <v>112</v>
      </c>
      <c r="T18" s="144" t="s">
        <v>113</v>
      </c>
      <c r="U18" s="144" t="s">
        <v>114</v>
      </c>
      <c r="V18" s="144" t="s">
        <v>115</v>
      </c>
      <c r="W18" s="144" t="s">
        <v>116</v>
      </c>
      <c r="X18" s="144" t="s">
        <v>117</v>
      </c>
      <c r="Y18" s="144" t="s">
        <v>141</v>
      </c>
      <c r="AA18" s="167" t="s">
        <v>1</v>
      </c>
      <c r="AB18" s="168" t="s">
        <v>45</v>
      </c>
      <c r="AC18" s="167" t="s">
        <v>104</v>
      </c>
      <c r="AD18" s="168" t="s">
        <v>140</v>
      </c>
      <c r="AE18" s="168" t="s">
        <v>112</v>
      </c>
      <c r="AF18" s="168" t="s">
        <v>113</v>
      </c>
      <c r="AG18" s="168" t="s">
        <v>114</v>
      </c>
      <c r="AH18" s="168" t="s">
        <v>115</v>
      </c>
      <c r="AI18" s="168" t="s">
        <v>116</v>
      </c>
      <c r="AJ18" s="168" t="s">
        <v>117</v>
      </c>
      <c r="AK18" s="168" t="s">
        <v>141</v>
      </c>
    </row>
    <row r="19" spans="1:38">
      <c r="A19" s="113" t="s">
        <v>34</v>
      </c>
      <c r="B19" s="113" t="s">
        <v>39</v>
      </c>
      <c r="C19" s="113" t="s">
        <v>6</v>
      </c>
      <c r="D19" s="115" t="s">
        <v>85</v>
      </c>
      <c r="E19" s="112">
        <f t="shared" ref="E19:L19" ca="1" si="11">ROUND(R19,0)</f>
        <v>108038</v>
      </c>
      <c r="F19" s="112">
        <f t="shared" ca="1" si="11"/>
        <v>110200</v>
      </c>
      <c r="G19" s="112">
        <f t="shared" ca="1" si="11"/>
        <v>112404</v>
      </c>
      <c r="H19" s="112">
        <f t="shared" ca="1" si="11"/>
        <v>114651</v>
      </c>
      <c r="I19" s="112">
        <f t="shared" ca="1" si="11"/>
        <v>116945</v>
      </c>
      <c r="J19" s="112">
        <f t="shared" ca="1" si="11"/>
        <v>119282</v>
      </c>
      <c r="K19" s="112">
        <f t="shared" ca="1" si="11"/>
        <v>121669</v>
      </c>
      <c r="L19" s="112">
        <f t="shared" ca="1" si="11"/>
        <v>138219</v>
      </c>
      <c r="N19" s="134" t="str">
        <f>A19</f>
        <v>C09175</v>
      </c>
      <c r="O19" s="136" t="s">
        <v>169</v>
      </c>
      <c r="P19" s="134" t="str">
        <f>D19</f>
        <v>Principal Policy Aide</v>
      </c>
      <c r="Q19" s="136" t="str">
        <f>B19</f>
        <v>M04</v>
      </c>
      <c r="R19" s="137" cm="1">
        <f t="array" aca="1" ref="R19" ca="1">IF($O19="Y",(VLOOKUP($N19,INDIRECT($O$3),R$8,0)*INDIRECT($N$2)),VLOOKUP($N19,INDIRECT($O$3),R$8,0))</f>
        <v>108038</v>
      </c>
      <c r="S19" s="137" cm="1">
        <f t="array" aca="1" ref="S19" ca="1">IF($O19="Y",(VLOOKUP($N19,INDIRECT($O$3),S$8,0)*INDIRECT($N$2)),VLOOKUP($N19,INDIRECT($O$3),S$8,0))</f>
        <v>110200</v>
      </c>
      <c r="T19" s="137" cm="1">
        <f t="array" aca="1" ref="T19" ca="1">IF($O19="Y",(VLOOKUP($N19,INDIRECT($O$3),T$8,0)*INDIRECT($N$2)),VLOOKUP($N19,INDIRECT($O$3),T$8,0))</f>
        <v>112404</v>
      </c>
      <c r="U19" s="137" cm="1">
        <f t="array" aca="1" ref="U19" ca="1">IF($O19="Y",(VLOOKUP($N19,INDIRECT($O$3),U$8,0)*INDIRECT($N$2)),VLOOKUP($N19,INDIRECT($O$3),U$8,0))</f>
        <v>114651</v>
      </c>
      <c r="V19" s="137" cm="1">
        <f t="array" aca="1" ref="V19" ca="1">IF($O19="Y",(VLOOKUP($N19,INDIRECT($O$3),V$8,0)*INDIRECT($N$2)),VLOOKUP($N19,INDIRECT($O$3),V$8,0))</f>
        <v>116945</v>
      </c>
      <c r="W19" s="137" cm="1">
        <f t="array" aca="1" ref="W19" ca="1">IF($O19="Y",(VLOOKUP($N19,INDIRECT($O$3),W$8,0)*INDIRECT($N$2)),VLOOKUP($N19,INDIRECT($O$3),W$8,0))</f>
        <v>119282</v>
      </c>
      <c r="X19" s="137" cm="1">
        <f t="array" aca="1" ref="X19" ca="1">IF($O19="Y",(VLOOKUP($N19,INDIRECT($O$3),X$8,0)*INDIRECT($N$2)),VLOOKUP($N19,INDIRECT($O$3),X$8,0))</f>
        <v>121669</v>
      </c>
      <c r="Y19" s="137" cm="1">
        <f t="array" aca="1" ref="Y19" ca="1">IF($O19="Y",(VLOOKUP($N19,INDIRECT($O$3),Y$8,0)*INDIRECT($N$2)),VLOOKUP($N19,INDIRECT($O$3),Y$8,0))</f>
        <v>138219</v>
      </c>
      <c r="Z19" s="137"/>
      <c r="AA19" s="169" t="str">
        <f>A19</f>
        <v>C09175</v>
      </c>
      <c r="AB19" s="169" t="str">
        <f>B19</f>
        <v>M04</v>
      </c>
      <c r="AC19" s="166" t="str">
        <f>D19</f>
        <v>Principal Policy Aide</v>
      </c>
      <c r="AD19" s="170">
        <f t="shared" ref="AD19:AK19" ca="1" si="12">ROUNDUP(R19/2080,3)</f>
        <v>51.942</v>
      </c>
      <c r="AE19" s="170">
        <f t="shared" ca="1" si="12"/>
        <v>52.981000000000002</v>
      </c>
      <c r="AF19" s="170">
        <f t="shared" ca="1" si="12"/>
        <v>54.040999999999997</v>
      </c>
      <c r="AG19" s="170">
        <f t="shared" ca="1" si="12"/>
        <v>55.121000000000002</v>
      </c>
      <c r="AH19" s="170">
        <f t="shared" ca="1" si="12"/>
        <v>56.223999999999997</v>
      </c>
      <c r="AI19" s="170">
        <f t="shared" ca="1" si="12"/>
        <v>57.347999999999999</v>
      </c>
      <c r="AJ19" s="170">
        <f t="shared" ca="1" si="12"/>
        <v>58.494999999999997</v>
      </c>
      <c r="AK19" s="170">
        <f t="shared" ca="1" si="12"/>
        <v>66.451999999999998</v>
      </c>
      <c r="AL19" s="112"/>
    </row>
    <row r="20" spans="1:38">
      <c r="A20" s="113"/>
      <c r="B20" s="113"/>
      <c r="D20" s="115" t="s">
        <v>123</v>
      </c>
      <c r="F20" s="112"/>
      <c r="G20" s="112"/>
      <c r="H20" s="112"/>
      <c r="I20" s="112"/>
      <c r="J20" s="112"/>
      <c r="K20" s="112"/>
      <c r="AD20" s="170"/>
      <c r="AE20" s="170"/>
      <c r="AF20" s="170"/>
      <c r="AG20" s="170"/>
      <c r="AH20" s="170"/>
      <c r="AI20" s="170"/>
      <c r="AJ20" s="170"/>
    </row>
    <row r="21" spans="1:38">
      <c r="A21" s="113" t="s">
        <v>35</v>
      </c>
      <c r="B21" s="113" t="s">
        <v>38</v>
      </c>
      <c r="C21" s="113" t="s">
        <v>6</v>
      </c>
      <c r="D21" s="115" t="s">
        <v>56</v>
      </c>
      <c r="E21" s="112">
        <f t="shared" ref="E21:K25" ca="1" si="13">ROUND(R21,0)</f>
        <v>94857</v>
      </c>
      <c r="F21" s="112">
        <f t="shared" ca="1" si="13"/>
        <v>96754</v>
      </c>
      <c r="G21" s="112">
        <f t="shared" ca="1" si="13"/>
        <v>98688</v>
      </c>
      <c r="H21" s="112">
        <f t="shared" ca="1" si="13"/>
        <v>100662</v>
      </c>
      <c r="I21" s="112">
        <f t="shared" ca="1" si="13"/>
        <v>102674</v>
      </c>
      <c r="J21" s="112">
        <f t="shared" ca="1" si="13"/>
        <v>104726</v>
      </c>
      <c r="K21" s="112">
        <f t="shared" ca="1" si="13"/>
        <v>106823</v>
      </c>
      <c r="L21" s="112">
        <f t="shared" ref="L21:L25" ca="1" si="14">Y21</f>
        <v>0</v>
      </c>
      <c r="N21" s="134" t="str">
        <f t="shared" ref="N21:N25" si="15">A21</f>
        <v>C09174</v>
      </c>
      <c r="O21" s="136" t="s">
        <v>169</v>
      </c>
      <c r="P21" s="134" t="str">
        <f>D21</f>
        <v>Sr. Policy Aide/Press Secretary</v>
      </c>
      <c r="Q21" s="136" t="str">
        <f>B21</f>
        <v>M03</v>
      </c>
      <c r="R21" s="137" cm="1">
        <f t="array" aca="1" ref="R21" ca="1">IF($O21="Y",(VLOOKUP($N21,INDIRECT($O$3),R$8,0)*INDIRECT($N$2)),VLOOKUP($N21,INDIRECT($O$3),R$8,0))</f>
        <v>94857</v>
      </c>
      <c r="S21" s="137" cm="1">
        <f t="array" aca="1" ref="S21" ca="1">IF($O21="Y",(VLOOKUP($N21,INDIRECT($O$3),S$8,0)*INDIRECT($N$2)),VLOOKUP($N21,INDIRECT($O$3),S$8,0))</f>
        <v>96754</v>
      </c>
      <c r="T21" s="137" cm="1">
        <f t="array" aca="1" ref="T21" ca="1">IF($O21="Y",(VLOOKUP($N21,INDIRECT($O$3),T$8,0)*INDIRECT($N$2)),VLOOKUP($N21,INDIRECT($O$3),T$8,0))</f>
        <v>98688</v>
      </c>
      <c r="U21" s="137" cm="1">
        <f t="array" aca="1" ref="U21" ca="1">IF($O21="Y",(VLOOKUP($N21,INDIRECT($O$3),U$8,0)*INDIRECT($N$2)),VLOOKUP($N21,INDIRECT($O$3),U$8,0))</f>
        <v>100662</v>
      </c>
      <c r="V21" s="137" cm="1">
        <f t="array" aca="1" ref="V21" ca="1">IF($O21="Y",(VLOOKUP($N21,INDIRECT($O$3),V$8,0)*INDIRECT($N$2)),VLOOKUP($N21,INDIRECT($O$3),V$8,0))</f>
        <v>102674</v>
      </c>
      <c r="W21" s="137" cm="1">
        <f t="array" aca="1" ref="W21" ca="1">IF($O21="Y",(VLOOKUP($N21,INDIRECT($O$3),W$8,0)*INDIRECT($N$2)),VLOOKUP($N21,INDIRECT($O$3),W$8,0))</f>
        <v>104726</v>
      </c>
      <c r="X21" s="137" cm="1">
        <f t="array" aca="1" ref="X21" ca="1">IF($O21="Y",(VLOOKUP($N21,INDIRECT($O$3),X$8,0)*INDIRECT($N$2)),VLOOKUP($N21,INDIRECT($O$3),X$8,0))</f>
        <v>106823</v>
      </c>
      <c r="Y21" s="137" cm="1">
        <f t="array" aca="1" ref="Y21" ca="1">IF($O21="Y",(VLOOKUP($N21,INDIRECT($O$3),Y$8,0)*INDIRECT($N$2)),VLOOKUP($N21,INDIRECT($O$3),Y$8,0))</f>
        <v>0</v>
      </c>
      <c r="Z21" s="137"/>
      <c r="AA21" s="169" t="str">
        <f t="shared" ref="AA21:AB25" si="16">A21</f>
        <v>C09174</v>
      </c>
      <c r="AB21" s="169" t="str">
        <f t="shared" si="16"/>
        <v>M03</v>
      </c>
      <c r="AC21" s="166" t="str">
        <f>D21</f>
        <v>Sr. Policy Aide/Press Secretary</v>
      </c>
      <c r="AD21" s="170">
        <f t="shared" ref="AD21:AJ25" ca="1" si="17">ROUNDUP(R21/2080,3)</f>
        <v>45.604999999999997</v>
      </c>
      <c r="AE21" s="170">
        <f t="shared" ca="1" si="17"/>
        <v>46.517000000000003</v>
      </c>
      <c r="AF21" s="170">
        <f t="shared" ca="1" si="17"/>
        <v>47.447000000000003</v>
      </c>
      <c r="AG21" s="170">
        <f t="shared" ca="1" si="17"/>
        <v>48.396000000000001</v>
      </c>
      <c r="AH21" s="170">
        <f t="shared" ca="1" si="17"/>
        <v>49.363</v>
      </c>
      <c r="AI21" s="170">
        <f t="shared" ca="1" si="17"/>
        <v>50.35</v>
      </c>
      <c r="AJ21" s="170">
        <f t="shared" ca="1" si="17"/>
        <v>51.357999999999997</v>
      </c>
    </row>
    <row r="22" spans="1:38">
      <c r="A22" s="113" t="s">
        <v>36</v>
      </c>
      <c r="B22" s="113" t="s">
        <v>38</v>
      </c>
      <c r="C22" s="113" t="s">
        <v>6</v>
      </c>
      <c r="D22" s="115" t="s">
        <v>63</v>
      </c>
      <c r="E22" s="112">
        <f t="shared" ca="1" si="13"/>
        <v>94857</v>
      </c>
      <c r="F22" s="112">
        <f t="shared" ca="1" si="13"/>
        <v>96754</v>
      </c>
      <c r="G22" s="112">
        <f t="shared" ca="1" si="13"/>
        <v>98688</v>
      </c>
      <c r="H22" s="112">
        <f t="shared" ca="1" si="13"/>
        <v>100662</v>
      </c>
      <c r="I22" s="112">
        <f t="shared" ca="1" si="13"/>
        <v>102674</v>
      </c>
      <c r="J22" s="112">
        <f t="shared" ca="1" si="13"/>
        <v>104726</v>
      </c>
      <c r="K22" s="112">
        <f t="shared" ca="1" si="13"/>
        <v>106823</v>
      </c>
      <c r="L22" s="112">
        <f t="shared" ca="1" si="14"/>
        <v>0</v>
      </c>
      <c r="N22" s="134" t="str">
        <f t="shared" si="15"/>
        <v>C09173</v>
      </c>
      <c r="O22" s="136" t="s">
        <v>169</v>
      </c>
      <c r="P22" s="134" t="str">
        <f>D22</f>
        <v>Sr. Policy Aide</v>
      </c>
      <c r="Q22" s="136" t="str">
        <f>B22</f>
        <v>M03</v>
      </c>
      <c r="R22" s="137" cm="1">
        <f t="array" aca="1" ref="R22" ca="1">IF($O22="Y",(VLOOKUP($N22,INDIRECT($O$3),R$8,0)*INDIRECT($N$2)),VLOOKUP($N22,INDIRECT($O$3),R$8,0))</f>
        <v>94857</v>
      </c>
      <c r="S22" s="137" cm="1">
        <f t="array" aca="1" ref="S22" ca="1">IF($O22="Y",(VLOOKUP($N22,INDIRECT($O$3),S$8,0)*INDIRECT($N$2)),VLOOKUP($N22,INDIRECT($O$3),S$8,0))</f>
        <v>96754</v>
      </c>
      <c r="T22" s="137" cm="1">
        <f t="array" aca="1" ref="T22" ca="1">IF($O22="Y",(VLOOKUP($N22,INDIRECT($O$3),T$8,0)*INDIRECT($N$2)),VLOOKUP($N22,INDIRECT($O$3),T$8,0))</f>
        <v>98688</v>
      </c>
      <c r="U22" s="137" cm="1">
        <f t="array" aca="1" ref="U22" ca="1">IF($O22="Y",(VLOOKUP($N22,INDIRECT($O$3),U$8,0)*INDIRECT($N$2)),VLOOKUP($N22,INDIRECT($O$3),U$8,0))</f>
        <v>100662</v>
      </c>
      <c r="V22" s="137" cm="1">
        <f t="array" aca="1" ref="V22" ca="1">IF($O22="Y",(VLOOKUP($N22,INDIRECT($O$3),V$8,0)*INDIRECT($N$2)),VLOOKUP($N22,INDIRECT($O$3),V$8,0))</f>
        <v>102674</v>
      </c>
      <c r="W22" s="137" cm="1">
        <f t="array" aca="1" ref="W22" ca="1">IF($O22="Y",(VLOOKUP($N22,INDIRECT($O$3),W$8,0)*INDIRECT($N$2)),VLOOKUP($N22,INDIRECT($O$3),W$8,0))</f>
        <v>104726</v>
      </c>
      <c r="X22" s="137" cm="1">
        <f t="array" aca="1" ref="X22" ca="1">IF($O22="Y",(VLOOKUP($N22,INDIRECT($O$3),X$8,0)*INDIRECT($N$2)),VLOOKUP($N22,INDIRECT($O$3),X$8,0))</f>
        <v>106823</v>
      </c>
      <c r="Y22" s="137" cm="1">
        <f t="array" aca="1" ref="Y22" ca="1">IF($O22="Y",(VLOOKUP($N22,INDIRECT($O$3),Y$8,0)*INDIRECT($N$2)),VLOOKUP($N22,INDIRECT($O$3),Y$8,0))</f>
        <v>0</v>
      </c>
      <c r="Z22" s="137"/>
      <c r="AA22" s="169" t="str">
        <f t="shared" si="16"/>
        <v>C09173</v>
      </c>
      <c r="AB22" s="169" t="str">
        <f t="shared" si="16"/>
        <v>M03</v>
      </c>
      <c r="AC22" s="166" t="str">
        <f>D22</f>
        <v>Sr. Policy Aide</v>
      </c>
      <c r="AD22" s="170">
        <f t="shared" ca="1" si="17"/>
        <v>45.604999999999997</v>
      </c>
      <c r="AE22" s="170">
        <f t="shared" ca="1" si="17"/>
        <v>46.517000000000003</v>
      </c>
      <c r="AF22" s="170">
        <f t="shared" ca="1" si="17"/>
        <v>47.447000000000003</v>
      </c>
      <c r="AG22" s="170">
        <f t="shared" ca="1" si="17"/>
        <v>48.396000000000001</v>
      </c>
      <c r="AH22" s="170">
        <f t="shared" ca="1" si="17"/>
        <v>49.363</v>
      </c>
      <c r="AI22" s="170">
        <f t="shared" ca="1" si="17"/>
        <v>50.35</v>
      </c>
      <c r="AJ22" s="170">
        <f t="shared" ca="1" si="17"/>
        <v>51.357999999999997</v>
      </c>
    </row>
    <row r="23" spans="1:38">
      <c r="A23" s="113" t="s">
        <v>15</v>
      </c>
      <c r="B23" s="113">
        <v>30</v>
      </c>
      <c r="C23" s="113" t="s">
        <v>6</v>
      </c>
      <c r="D23" s="115" t="s">
        <v>22</v>
      </c>
      <c r="E23" s="112">
        <f t="shared" ca="1" si="13"/>
        <v>82661</v>
      </c>
      <c r="F23" s="112">
        <f t="shared" ca="1" si="13"/>
        <v>84350</v>
      </c>
      <c r="G23" s="112">
        <f t="shared" ca="1" si="13"/>
        <v>86069</v>
      </c>
      <c r="H23" s="112">
        <f t="shared" ca="1" si="13"/>
        <v>87827</v>
      </c>
      <c r="I23" s="112">
        <f t="shared" ca="1" si="13"/>
        <v>89619</v>
      </c>
      <c r="J23" s="112">
        <f t="shared" ca="1" si="13"/>
        <v>91447</v>
      </c>
      <c r="K23" s="112">
        <f t="shared" ca="1" si="13"/>
        <v>93315</v>
      </c>
      <c r="L23" s="112">
        <f t="shared" ca="1" si="14"/>
        <v>0</v>
      </c>
      <c r="N23" s="134" t="str">
        <f t="shared" si="15"/>
        <v>C02740</v>
      </c>
      <c r="O23" s="136" t="s">
        <v>169</v>
      </c>
      <c r="P23" s="134" t="str">
        <f>D23</f>
        <v xml:space="preserve">Council Member Assistant/Aide </v>
      </c>
      <c r="Q23" s="136">
        <f>B23</f>
        <v>30</v>
      </c>
      <c r="R23" s="137" cm="1">
        <f t="array" aca="1" ref="R23" ca="1">IF($O23="Y",(VLOOKUP($N23,INDIRECT($O$3),R$8,0)*INDIRECT($N$2)),VLOOKUP($N23,INDIRECT($O$3),R$8,0))</f>
        <v>82661</v>
      </c>
      <c r="S23" s="137" cm="1">
        <f t="array" aca="1" ref="S23" ca="1">IF($O23="Y",(VLOOKUP($N23,INDIRECT($O$3),S$8,0)*INDIRECT($N$2)),VLOOKUP($N23,INDIRECT($O$3),S$8,0))</f>
        <v>84350</v>
      </c>
      <c r="T23" s="137" cm="1">
        <f t="array" aca="1" ref="T23" ca="1">IF($O23="Y",(VLOOKUP($N23,INDIRECT($O$3),T$8,0)*INDIRECT($N$2)),VLOOKUP($N23,INDIRECT($O$3),T$8,0))</f>
        <v>86069</v>
      </c>
      <c r="U23" s="137" cm="1">
        <f t="array" aca="1" ref="U23" ca="1">IF($O23="Y",(VLOOKUP($N23,INDIRECT($O$3),U$8,0)*INDIRECT($N$2)),VLOOKUP($N23,INDIRECT($O$3),U$8,0))</f>
        <v>87827</v>
      </c>
      <c r="V23" s="137" cm="1">
        <f t="array" aca="1" ref="V23" ca="1">IF($O23="Y",(VLOOKUP($N23,INDIRECT($O$3),V$8,0)*INDIRECT($N$2)),VLOOKUP($N23,INDIRECT($O$3),V$8,0))</f>
        <v>89619</v>
      </c>
      <c r="W23" s="137" cm="1">
        <f t="array" aca="1" ref="W23" ca="1">IF($O23="Y",(VLOOKUP($N23,INDIRECT($O$3),W$8,0)*INDIRECT($N$2)),VLOOKUP($N23,INDIRECT($O$3),W$8,0))</f>
        <v>91447</v>
      </c>
      <c r="X23" s="137" cm="1">
        <f t="array" aca="1" ref="X23" ca="1">IF($O23="Y",(VLOOKUP($N23,INDIRECT($O$3),X$8,0)*INDIRECT($N$2)),VLOOKUP($N23,INDIRECT($O$3),X$8,0))</f>
        <v>93315</v>
      </c>
      <c r="Y23" s="137" cm="1">
        <f t="array" aca="1" ref="Y23" ca="1">IF($O23="Y",(VLOOKUP($N23,INDIRECT($O$3),Y$8,0)*INDIRECT($N$2)),VLOOKUP($N23,INDIRECT($O$3),Y$8,0))</f>
        <v>0</v>
      </c>
      <c r="Z23" s="137"/>
      <c r="AA23" s="169" t="str">
        <f t="shared" si="16"/>
        <v>C02740</v>
      </c>
      <c r="AB23" s="169">
        <f t="shared" si="16"/>
        <v>30</v>
      </c>
      <c r="AC23" s="166" t="str">
        <f>D23</f>
        <v xml:space="preserve">Council Member Assistant/Aide </v>
      </c>
      <c r="AD23" s="170">
        <f t="shared" ca="1" si="17"/>
        <v>39.741</v>
      </c>
      <c r="AE23" s="170">
        <f t="shared" ca="1" si="17"/>
        <v>40.552999999999997</v>
      </c>
      <c r="AF23" s="170">
        <f t="shared" ca="1" si="17"/>
        <v>41.38</v>
      </c>
      <c r="AG23" s="170">
        <f t="shared" ca="1" si="17"/>
        <v>42.225000000000001</v>
      </c>
      <c r="AH23" s="170">
        <f t="shared" ca="1" si="17"/>
        <v>43.087000000000003</v>
      </c>
      <c r="AI23" s="170">
        <f t="shared" ca="1" si="17"/>
        <v>43.965000000000003</v>
      </c>
      <c r="AJ23" s="170">
        <f t="shared" ca="1" si="17"/>
        <v>44.863</v>
      </c>
    </row>
    <row r="24" spans="1:38">
      <c r="A24" s="113" t="s">
        <v>46</v>
      </c>
      <c r="B24" s="113">
        <v>21</v>
      </c>
      <c r="C24" s="113" t="s">
        <v>6</v>
      </c>
      <c r="D24" s="115" t="s">
        <v>47</v>
      </c>
      <c r="E24" s="112">
        <f t="shared" ca="1" si="13"/>
        <v>75046</v>
      </c>
      <c r="F24" s="112">
        <f t="shared" ca="1" si="13"/>
        <v>76577</v>
      </c>
      <c r="G24" s="112">
        <f t="shared" ca="1" si="13"/>
        <v>78141</v>
      </c>
      <c r="H24" s="112">
        <f t="shared" ca="1" si="13"/>
        <v>79734</v>
      </c>
      <c r="I24" s="112">
        <f t="shared" ca="1" si="13"/>
        <v>81362</v>
      </c>
      <c r="J24" s="112">
        <f t="shared" ca="1" si="13"/>
        <v>83023</v>
      </c>
      <c r="K24" s="112">
        <f t="shared" ca="1" si="13"/>
        <v>84717</v>
      </c>
      <c r="L24" s="112">
        <f t="shared" ca="1" si="14"/>
        <v>0</v>
      </c>
      <c r="N24" s="134" t="str">
        <f t="shared" si="15"/>
        <v>C02755</v>
      </c>
      <c r="O24" s="136" t="s">
        <v>169</v>
      </c>
      <c r="P24" s="134" t="str">
        <f>D24</f>
        <v>Council Office Associate Appt</v>
      </c>
      <c r="Q24" s="136">
        <f>B24</f>
        <v>21</v>
      </c>
      <c r="R24" s="137" cm="1">
        <f t="array" aca="1" ref="R24" ca="1">IF($O24="Y",(VLOOKUP($N24,INDIRECT($O$3),R$8,0)*INDIRECT($N$2)),VLOOKUP($N24,INDIRECT($O$3),R$8,0))</f>
        <v>75046</v>
      </c>
      <c r="S24" s="137" cm="1">
        <f t="array" aca="1" ref="S24" ca="1">IF($O24="Y",(VLOOKUP($N24,INDIRECT($O$3),S$8,0)*INDIRECT($N$2)),VLOOKUP($N24,INDIRECT($O$3),S$8,0))</f>
        <v>76577</v>
      </c>
      <c r="T24" s="137" cm="1">
        <f t="array" aca="1" ref="T24" ca="1">IF($O24="Y",(VLOOKUP($N24,INDIRECT($O$3),T$8,0)*INDIRECT($N$2)),VLOOKUP($N24,INDIRECT($O$3),T$8,0))</f>
        <v>78141</v>
      </c>
      <c r="U24" s="137" cm="1">
        <f t="array" aca="1" ref="U24" ca="1">IF($O24="Y",(VLOOKUP($N24,INDIRECT($O$3),U$8,0)*INDIRECT($N$2)),VLOOKUP($N24,INDIRECT($O$3),U$8,0))</f>
        <v>79734</v>
      </c>
      <c r="V24" s="137" cm="1">
        <f t="array" aca="1" ref="V24" ca="1">IF($O24="Y",(VLOOKUP($N24,INDIRECT($O$3),V$8,0)*INDIRECT($N$2)),VLOOKUP($N24,INDIRECT($O$3),V$8,0))</f>
        <v>81362</v>
      </c>
      <c r="W24" s="137" cm="1">
        <f t="array" aca="1" ref="W24" ca="1">IF($O24="Y",(VLOOKUP($N24,INDIRECT($O$3),W$8,0)*INDIRECT($N$2)),VLOOKUP($N24,INDIRECT($O$3),W$8,0))</f>
        <v>83023</v>
      </c>
      <c r="X24" s="137" cm="1">
        <f t="array" aca="1" ref="X24" ca="1">IF($O24="Y",(VLOOKUP($N24,INDIRECT($O$3),X$8,0)*INDIRECT($N$2)),VLOOKUP($N24,INDIRECT($O$3),X$8,0))</f>
        <v>84717</v>
      </c>
      <c r="Y24" s="137" cm="1">
        <f t="array" aca="1" ref="Y24" ca="1">IF($O24="Y",(VLOOKUP($N24,INDIRECT($O$3),Y$8,0)*INDIRECT($N$2)),VLOOKUP($N24,INDIRECT($O$3),Y$8,0))</f>
        <v>0</v>
      </c>
      <c r="Z24" s="137"/>
      <c r="AA24" s="169" t="str">
        <f t="shared" si="16"/>
        <v>C02755</v>
      </c>
      <c r="AB24" s="169">
        <f t="shared" si="16"/>
        <v>21</v>
      </c>
      <c r="AC24" s="166" t="str">
        <f>D24</f>
        <v>Council Office Associate Appt</v>
      </c>
      <c r="AD24" s="170">
        <f t="shared" ca="1" si="17"/>
        <v>36.08</v>
      </c>
      <c r="AE24" s="170">
        <f t="shared" ca="1" si="17"/>
        <v>36.816000000000003</v>
      </c>
      <c r="AF24" s="170">
        <f t="shared" ca="1" si="17"/>
        <v>37.567999999999998</v>
      </c>
      <c r="AG24" s="170">
        <f t="shared" ca="1" si="17"/>
        <v>38.334000000000003</v>
      </c>
      <c r="AH24" s="170">
        <f t="shared" ca="1" si="17"/>
        <v>39.116999999999997</v>
      </c>
      <c r="AI24" s="170">
        <f t="shared" ca="1" si="17"/>
        <v>39.914999999999999</v>
      </c>
      <c r="AJ24" s="170">
        <f t="shared" ca="1" si="17"/>
        <v>40.729999999999997</v>
      </c>
    </row>
    <row r="25" spans="1:38">
      <c r="A25" s="113" t="s">
        <v>83</v>
      </c>
      <c r="B25" s="113">
        <v>20</v>
      </c>
      <c r="C25" s="113" t="s">
        <v>6</v>
      </c>
      <c r="D25" s="115" t="s">
        <v>82</v>
      </c>
      <c r="E25" s="112">
        <f t="shared" ca="1" si="13"/>
        <v>64120</v>
      </c>
      <c r="F25" s="112">
        <f t="shared" ca="1" si="13"/>
        <v>65399</v>
      </c>
      <c r="G25" s="112">
        <f t="shared" ca="1" si="13"/>
        <v>66710</v>
      </c>
      <c r="H25" s="112">
        <f t="shared" ca="1" si="13"/>
        <v>68042</v>
      </c>
      <c r="I25" s="112">
        <f t="shared" ca="1" si="13"/>
        <v>69405</v>
      </c>
      <c r="J25" s="112">
        <f t="shared" ca="1" si="13"/>
        <v>70791</v>
      </c>
      <c r="K25" s="112">
        <f t="shared" ca="1" si="13"/>
        <v>72208</v>
      </c>
      <c r="L25" s="112">
        <f t="shared" ca="1" si="14"/>
        <v>0</v>
      </c>
      <c r="N25" s="134" t="str">
        <f t="shared" si="15"/>
        <v>C00270</v>
      </c>
      <c r="O25" s="136" t="s">
        <v>169</v>
      </c>
      <c r="P25" s="134" t="str">
        <f>D25</f>
        <v>Administrative Aid to the Mayor</v>
      </c>
      <c r="Q25" s="136">
        <f>B25</f>
        <v>20</v>
      </c>
      <c r="R25" s="137" cm="1">
        <f t="array" aca="1" ref="R25" ca="1">IF($O25="Y",(VLOOKUP($N25,INDIRECT($O$3),R$8,0)*INDIRECT($N$2)),VLOOKUP($N25,INDIRECT($O$3),R$8,0))</f>
        <v>64120</v>
      </c>
      <c r="S25" s="137" cm="1">
        <f t="array" aca="1" ref="S25" ca="1">IF($O25="Y",(VLOOKUP($N25,INDIRECT($O$3),S$8,0)*INDIRECT($N$2)),VLOOKUP($N25,INDIRECT($O$3),S$8,0))</f>
        <v>65399</v>
      </c>
      <c r="T25" s="137" cm="1">
        <f t="array" aca="1" ref="T25" ca="1">IF($O25="Y",(VLOOKUP($N25,INDIRECT($O$3),T$8,0)*INDIRECT($N$2)),VLOOKUP($N25,INDIRECT($O$3),T$8,0))</f>
        <v>66710</v>
      </c>
      <c r="U25" s="137" cm="1">
        <f t="array" aca="1" ref="U25" ca="1">IF($O25="Y",(VLOOKUP($N25,INDIRECT($O$3),U$8,0)*INDIRECT($N$2)),VLOOKUP($N25,INDIRECT($O$3),U$8,0))</f>
        <v>68042</v>
      </c>
      <c r="V25" s="137" cm="1">
        <f t="array" aca="1" ref="V25" ca="1">IF($O25="Y",(VLOOKUP($N25,INDIRECT($O$3),V$8,0)*INDIRECT($N$2)),VLOOKUP($N25,INDIRECT($O$3),V$8,0))</f>
        <v>69405</v>
      </c>
      <c r="W25" s="137" cm="1">
        <f t="array" aca="1" ref="W25" ca="1">IF($O25="Y",(VLOOKUP($N25,INDIRECT($O$3),W$8,0)*INDIRECT($N$2)),VLOOKUP($N25,INDIRECT($O$3),W$8,0))</f>
        <v>70791</v>
      </c>
      <c r="X25" s="137" cm="1">
        <f t="array" aca="1" ref="X25" ca="1">IF($O25="Y",(VLOOKUP($N25,INDIRECT($O$3),X$8,0)*INDIRECT($N$2)),VLOOKUP($N25,INDIRECT($O$3),X$8,0))</f>
        <v>72208</v>
      </c>
      <c r="Y25" s="137" cm="1">
        <f t="array" aca="1" ref="Y25" ca="1">IF($O25="Y",(VLOOKUP($N25,INDIRECT($O$3),Y$8,0)*INDIRECT($N$2)),VLOOKUP($N25,INDIRECT($O$3),Y$8,0))</f>
        <v>0</v>
      </c>
      <c r="Z25" s="137"/>
      <c r="AA25" s="169" t="str">
        <f t="shared" si="16"/>
        <v>C00270</v>
      </c>
      <c r="AB25" s="169">
        <f t="shared" si="16"/>
        <v>20</v>
      </c>
      <c r="AC25" s="166" t="str">
        <f>D25</f>
        <v>Administrative Aid to the Mayor</v>
      </c>
      <c r="AD25" s="170">
        <f t="shared" ca="1" si="17"/>
        <v>30.827000000000002</v>
      </c>
      <c r="AE25" s="170">
        <f t="shared" ca="1" si="17"/>
        <v>31.442</v>
      </c>
      <c r="AF25" s="170">
        <f t="shared" ca="1" si="17"/>
        <v>32.073</v>
      </c>
      <c r="AG25" s="170">
        <f t="shared" ca="1" si="17"/>
        <v>32.713000000000001</v>
      </c>
      <c r="AH25" s="170">
        <f t="shared" ca="1" si="17"/>
        <v>33.368000000000002</v>
      </c>
      <c r="AI25" s="170">
        <f t="shared" ca="1" si="17"/>
        <v>34.034999999999997</v>
      </c>
      <c r="AJ25" s="170">
        <f t="shared" ca="1" si="17"/>
        <v>34.716000000000001</v>
      </c>
    </row>
    <row r="26" spans="1:38">
      <c r="A26" s="113"/>
      <c r="B26" s="113"/>
      <c r="D26" s="115"/>
      <c r="L26" s="117"/>
    </row>
    <row r="27" spans="1:38">
      <c r="A27" s="116" t="s">
        <v>163</v>
      </c>
      <c r="B27" s="108"/>
      <c r="D27" s="108"/>
      <c r="E27" s="114"/>
      <c r="G27" s="118"/>
      <c r="K27" s="119"/>
      <c r="L27" s="117"/>
      <c r="N27" s="143" t="s">
        <v>157</v>
      </c>
      <c r="R27" s="144" t="s">
        <v>162</v>
      </c>
      <c r="AA27" s="168" t="s">
        <v>157</v>
      </c>
      <c r="AD27" s="168" t="s">
        <v>162</v>
      </c>
    </row>
    <row r="28" spans="1:38">
      <c r="A28" s="112">
        <f ca="1">ROUND(R28,0)</f>
        <v>511</v>
      </c>
      <c r="B28" s="115" t="s">
        <v>25</v>
      </c>
      <c r="G28" s="122"/>
      <c r="H28" s="118"/>
      <c r="J28" s="119"/>
      <c r="K28" s="119"/>
      <c r="L28" s="117"/>
      <c r="N28" s="134" t="s">
        <v>142</v>
      </c>
      <c r="O28" s="136" t="s">
        <v>169</v>
      </c>
      <c r="P28" s="138" t="s">
        <v>158</v>
      </c>
      <c r="R28" s="137" cm="1">
        <f t="array" aca="1" ref="R28" ca="1">IF($O28="Y",(VLOOKUP($N28,INDIRECT($O$3),R$8,0)*INDIRECT($N$2)),VLOOKUP($N28,INDIRECT($O$3),R$8,0))</f>
        <v>511</v>
      </c>
      <c r="S28" s="137"/>
      <c r="T28" s="137"/>
      <c r="U28" s="137"/>
      <c r="V28" s="137"/>
      <c r="W28" s="137"/>
      <c r="X28" s="137"/>
      <c r="Y28" s="137"/>
      <c r="AA28" s="166" t="s">
        <v>158</v>
      </c>
      <c r="AC28" s="171" t="s">
        <v>158</v>
      </c>
      <c r="AD28" s="172">
        <f ca="1">ROUNDUP(R28/2080,3)</f>
        <v>0.246</v>
      </c>
    </row>
    <row r="29" spans="1:38">
      <c r="A29" s="112">
        <f t="shared" ref="A29:A31" ca="1" si="18">ROUND(R29,0)</f>
        <v>947</v>
      </c>
      <c r="B29" s="115" t="s">
        <v>26</v>
      </c>
      <c r="G29" s="122"/>
      <c r="H29" s="118"/>
      <c r="J29" s="119"/>
      <c r="K29" s="119"/>
      <c r="L29" s="117"/>
      <c r="M29" s="123"/>
      <c r="N29" s="139" t="s">
        <v>143</v>
      </c>
      <c r="O29" s="136" t="s">
        <v>169</v>
      </c>
      <c r="P29" s="138" t="s">
        <v>159</v>
      </c>
      <c r="R29" s="137" cm="1">
        <f t="array" aca="1" ref="R29" ca="1">IF($O29="Y",(VLOOKUP($N29,INDIRECT($O$3),R$8,0)*INDIRECT($N$2)),VLOOKUP($N29,INDIRECT($O$3),R$8,0))</f>
        <v>947</v>
      </c>
      <c r="S29" s="137"/>
      <c r="T29" s="137"/>
      <c r="U29" s="137"/>
      <c r="V29" s="137"/>
      <c r="W29" s="137"/>
      <c r="X29" s="137"/>
      <c r="Y29" s="137"/>
      <c r="Z29" s="140"/>
      <c r="AA29" s="173" t="s">
        <v>159</v>
      </c>
      <c r="AB29" s="174"/>
      <c r="AC29" s="171" t="s">
        <v>159</v>
      </c>
      <c r="AD29" s="172">
        <f t="shared" ref="AD29:AD31" ca="1" si="19">ROUNDUP(R29/2080,3)</f>
        <v>0.45600000000000002</v>
      </c>
      <c r="AE29" s="175"/>
      <c r="AF29" s="176"/>
      <c r="AG29" s="175"/>
      <c r="AH29" s="176"/>
    </row>
    <row r="30" spans="1:38">
      <c r="A30" s="112">
        <f t="shared" ca="1" si="18"/>
        <v>1165</v>
      </c>
      <c r="B30" s="115" t="s">
        <v>27</v>
      </c>
      <c r="G30" s="122"/>
      <c r="H30" s="118"/>
      <c r="I30" s="127"/>
      <c r="J30" s="119"/>
      <c r="K30" s="119"/>
      <c r="L30" s="117"/>
      <c r="M30" s="123"/>
      <c r="N30" s="139" t="s">
        <v>144</v>
      </c>
      <c r="O30" s="136" t="s">
        <v>169</v>
      </c>
      <c r="P30" s="138" t="s">
        <v>160</v>
      </c>
      <c r="R30" s="137" cm="1">
        <f t="array" aca="1" ref="R30" ca="1">IF($O30="Y",(VLOOKUP($N30,INDIRECT($O$3),R$8,0)*INDIRECT($N$2)),VLOOKUP($N30,INDIRECT($O$3),R$8,0))</f>
        <v>1165</v>
      </c>
      <c r="S30" s="137"/>
      <c r="T30" s="137"/>
      <c r="U30" s="137"/>
      <c r="V30" s="137"/>
      <c r="W30" s="137"/>
      <c r="X30" s="137"/>
      <c r="Y30" s="137"/>
      <c r="Z30" s="140"/>
      <c r="AA30" s="173" t="s">
        <v>160</v>
      </c>
      <c r="AB30" s="174"/>
      <c r="AC30" s="171" t="s">
        <v>160</v>
      </c>
      <c r="AD30" s="172">
        <f t="shared" ca="1" si="19"/>
        <v>0.56100000000000005</v>
      </c>
      <c r="AE30" s="175"/>
      <c r="AF30" s="176"/>
      <c r="AG30" s="175"/>
      <c r="AH30" s="176"/>
    </row>
    <row r="31" spans="1:38">
      <c r="A31" s="112">
        <f t="shared" ca="1" si="18"/>
        <v>1530</v>
      </c>
      <c r="B31" s="115" t="s">
        <v>28</v>
      </c>
      <c r="G31" s="122"/>
      <c r="H31" s="118"/>
      <c r="L31" s="117"/>
      <c r="N31" s="134" t="s">
        <v>145</v>
      </c>
      <c r="O31" s="136" t="s">
        <v>169</v>
      </c>
      <c r="P31" s="138" t="s">
        <v>161</v>
      </c>
      <c r="R31" s="137" cm="1">
        <f t="array" aca="1" ref="R31" ca="1">IF($O31="Y",(VLOOKUP($N31,INDIRECT($O$3),R$8,0)*INDIRECT($N$2)),VLOOKUP($N31,INDIRECT($O$3),R$8,0))</f>
        <v>1530</v>
      </c>
      <c r="S31" s="137"/>
      <c r="T31" s="137"/>
      <c r="U31" s="137"/>
      <c r="V31" s="137"/>
      <c r="W31" s="137"/>
      <c r="X31" s="137"/>
      <c r="Y31" s="137"/>
      <c r="AA31" s="166" t="s">
        <v>161</v>
      </c>
      <c r="AC31" s="171" t="s">
        <v>161</v>
      </c>
      <c r="AD31" s="172">
        <f t="shared" ca="1" si="19"/>
        <v>0.73599999999999999</v>
      </c>
    </row>
    <row r="32" spans="1:38">
      <c r="L32" s="117"/>
      <c r="AF32" s="177"/>
      <c r="AG32" s="178"/>
    </row>
    <row r="33" spans="1:33">
      <c r="A33" s="108"/>
      <c r="B33" s="108"/>
      <c r="C33" s="163"/>
      <c r="D33" s="108"/>
      <c r="E33" s="114"/>
      <c r="L33" s="117"/>
      <c r="M33" s="123"/>
      <c r="N33" s="139"/>
      <c r="O33" s="139"/>
      <c r="P33" s="139"/>
      <c r="Q33" s="140"/>
      <c r="R33" s="182"/>
      <c r="S33" s="182"/>
      <c r="T33" s="182"/>
      <c r="U33" s="182"/>
      <c r="V33" s="182"/>
      <c r="W33" s="182"/>
      <c r="X33" s="182"/>
      <c r="Y33" s="140"/>
      <c r="Z33" s="140"/>
      <c r="AA33" s="174"/>
      <c r="AB33" s="174"/>
      <c r="AC33" s="173"/>
      <c r="AD33" s="175"/>
      <c r="AE33" s="176"/>
      <c r="AF33" s="177"/>
      <c r="AG33" s="178"/>
    </row>
    <row r="34" spans="1:33">
      <c r="A34" s="108"/>
      <c r="B34" s="108"/>
      <c r="C34" s="163"/>
      <c r="D34" s="108"/>
      <c r="E34" s="114"/>
      <c r="L34" s="117"/>
      <c r="M34" s="123"/>
      <c r="N34" s="139"/>
      <c r="O34" s="139"/>
      <c r="P34" s="139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74"/>
      <c r="AB34" s="174"/>
      <c r="AC34" s="173"/>
      <c r="AD34" s="175"/>
      <c r="AE34" s="176"/>
      <c r="AF34" s="177"/>
      <c r="AG34" s="178"/>
    </row>
    <row r="35" spans="1:33">
      <c r="D35" s="115"/>
      <c r="L35" s="117"/>
      <c r="M35" s="123"/>
      <c r="N35" s="139"/>
      <c r="O35" s="139"/>
      <c r="P35" s="139"/>
      <c r="Q35" s="186"/>
      <c r="R35" s="140"/>
      <c r="S35" s="140"/>
      <c r="T35" s="140"/>
      <c r="U35" s="140"/>
      <c r="V35" s="140"/>
      <c r="W35" s="140"/>
      <c r="X35" s="140"/>
      <c r="Y35" s="140"/>
      <c r="Z35" s="140"/>
      <c r="AA35" s="174"/>
      <c r="AB35" s="174"/>
      <c r="AC35" s="173"/>
      <c r="AD35" s="175"/>
      <c r="AE35" s="176"/>
      <c r="AF35" s="177"/>
      <c r="AG35" s="178"/>
    </row>
    <row r="36" spans="1:33">
      <c r="D36" s="108"/>
      <c r="E36" s="114"/>
      <c r="F36" s="127"/>
      <c r="M36" s="123"/>
      <c r="N36" s="139"/>
      <c r="O36" s="139"/>
      <c r="P36" s="139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74"/>
      <c r="AB36" s="174"/>
      <c r="AC36" s="173"/>
      <c r="AD36" s="175"/>
      <c r="AE36" s="176"/>
    </row>
    <row r="37" spans="1:33">
      <c r="D37" s="115"/>
      <c r="M37" s="123"/>
      <c r="N37" s="139"/>
      <c r="O37" s="139"/>
      <c r="P37" s="139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74"/>
      <c r="AB37" s="174"/>
      <c r="AC37" s="173"/>
      <c r="AD37" s="175"/>
      <c r="AE37" s="176"/>
      <c r="AF37" s="179"/>
    </row>
    <row r="38" spans="1:33">
      <c r="D38" s="115"/>
      <c r="M38" s="123"/>
      <c r="N38" s="139"/>
      <c r="O38" s="139"/>
      <c r="P38" s="139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74"/>
      <c r="AB38" s="174"/>
      <c r="AC38" s="173"/>
      <c r="AD38" s="175"/>
      <c r="AE38" s="176"/>
      <c r="AF38" s="179"/>
    </row>
    <row r="39" spans="1:33">
      <c r="D39" s="115"/>
      <c r="M39" s="123"/>
      <c r="N39" s="139"/>
      <c r="O39" s="139"/>
      <c r="P39" s="139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74"/>
      <c r="AB39" s="174"/>
      <c r="AC39" s="173"/>
      <c r="AD39" s="175"/>
      <c r="AE39" s="176"/>
      <c r="AF39" s="180"/>
      <c r="AG39" s="178"/>
    </row>
    <row r="40" spans="1:33">
      <c r="A40" s="115"/>
      <c r="B40" s="115"/>
      <c r="D40" s="115"/>
      <c r="M40" s="123"/>
      <c r="N40" s="139"/>
      <c r="O40" s="139"/>
      <c r="P40" s="139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74"/>
      <c r="AB40" s="174"/>
      <c r="AC40" s="173"/>
      <c r="AD40" s="175"/>
      <c r="AE40" s="176"/>
      <c r="AF40" s="180"/>
      <c r="AG40" s="178"/>
    </row>
    <row r="41" spans="1:33">
      <c r="D41" s="115"/>
      <c r="AF41" s="180"/>
      <c r="AG41" s="178"/>
    </row>
    <row r="42" spans="1:33">
      <c r="A42" s="115"/>
      <c r="B42" s="115"/>
      <c r="D42" s="115"/>
      <c r="AF42" s="180"/>
      <c r="AG42" s="178"/>
    </row>
    <row r="43" spans="1:33">
      <c r="A43" s="115"/>
      <c r="B43" s="115"/>
      <c r="D43" s="113"/>
    </row>
    <row r="44" spans="1:33">
      <c r="D44" s="113"/>
    </row>
  </sheetData>
  <sheetProtection sheet="1" autoFilter="0"/>
  <mergeCells count="1">
    <mergeCell ref="E5:L5"/>
  </mergeCells>
  <conditionalFormatting sqref="E1:L1048576">
    <cfRule type="cellIs" dxfId="1" priority="1" operator="equal">
      <formula>0</formula>
    </cfRule>
  </conditionalFormatting>
  <pageMargins left="0.25" right="0.25" top="1" bottom="1" header="0.5" footer="0.5"/>
  <pageSetup scale="95" fitToHeight="0" orientation="landscape" r:id="rId1"/>
  <headerFooter>
    <oddFooter>&amp;L&amp;8Last Updated:  &amp;D&amp;R&amp;8Page &amp;P of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5511-5599-453C-A63D-E411899F4BE0}">
  <sheetPr>
    <tabColor theme="4"/>
    <pageSetUpPr fitToPage="1"/>
  </sheetPr>
  <dimension ref="A1:BB46"/>
  <sheetViews>
    <sheetView showGridLines="0" tabSelected="1" zoomScale="98" zoomScaleNormal="98" workbookViewId="0">
      <selection activeCell="D6" sqref="D6"/>
    </sheetView>
  </sheetViews>
  <sheetFormatPr defaultColWidth="9.26953125" defaultRowHeight="14.5"/>
  <cols>
    <col min="1" max="1" width="10.26953125" style="109" bestFit="1" customWidth="1"/>
    <col min="2" max="2" width="8.7265625" style="109" customWidth="1"/>
    <col min="3" max="3" width="5.26953125" style="113" bestFit="1" customWidth="1"/>
    <col min="4" max="4" width="46.81640625" style="109" bestFit="1" customWidth="1"/>
    <col min="5" max="5" width="11.7265625" style="111" customWidth="1"/>
    <col min="6" max="6" width="11.26953125" style="111" customWidth="1"/>
    <col min="7" max="10" width="10.26953125" style="111" customWidth="1"/>
    <col min="11" max="11" width="11.26953125" style="111" customWidth="1"/>
    <col min="12" max="12" width="8.7265625" style="112" bestFit="1" customWidth="1"/>
    <col min="13" max="13" width="18.7265625" style="109" hidden="1" customWidth="1"/>
    <col min="14" max="14" width="25.54296875" style="134" hidden="1" customWidth="1"/>
    <col min="15" max="15" width="9.1796875" style="134" hidden="1" customWidth="1"/>
    <col min="16" max="16" width="30.81640625" style="134" hidden="1" customWidth="1"/>
    <col min="17" max="17" width="9.26953125" style="136" hidden="1" customWidth="1"/>
    <col min="18" max="25" width="8.7265625" style="136" hidden="1" customWidth="1"/>
    <col min="26" max="26" width="8.54296875" style="136" hidden="1" customWidth="1"/>
    <col min="27" max="27" width="12" style="165" hidden="1" customWidth="1"/>
    <col min="28" max="28" width="9.26953125" style="165" hidden="1" customWidth="1"/>
    <col min="29" max="29" width="30.81640625" style="166" hidden="1" customWidth="1"/>
    <col min="30" max="37" width="7.7265625" style="166" hidden="1" customWidth="1"/>
    <col min="38" max="45" width="0" style="109" hidden="1" customWidth="1"/>
    <col min="46" max="16384" width="9.26953125" style="109"/>
  </cols>
  <sheetData>
    <row r="1" spans="1:54" ht="15.5">
      <c r="A1" s="185" t="s">
        <v>184</v>
      </c>
      <c r="AL1" s="191"/>
      <c r="AM1" s="191"/>
      <c r="AN1" s="191"/>
      <c r="AO1" s="191"/>
      <c r="AP1" s="191"/>
      <c r="AQ1" s="191"/>
      <c r="AR1" s="191"/>
      <c r="AS1" s="191"/>
    </row>
    <row r="2" spans="1:54">
      <c r="A2" s="108" t="s">
        <v>148</v>
      </c>
      <c r="N2" s="134" t="s">
        <v>188</v>
      </c>
      <c r="O2" s="141">
        <v>1.0249999999999999</v>
      </c>
      <c r="P2" s="164"/>
      <c r="R2" s="192" t="s">
        <v>197</v>
      </c>
      <c r="S2" s="192"/>
      <c r="T2" s="192"/>
      <c r="U2" s="192"/>
      <c r="V2" s="192"/>
    </row>
    <row r="3" spans="1:54">
      <c r="A3" s="142" t="s">
        <v>192</v>
      </c>
      <c r="D3" s="110"/>
      <c r="N3" s="134" t="s">
        <v>166</v>
      </c>
      <c r="O3" s="136" t="s">
        <v>191</v>
      </c>
    </row>
    <row r="4" spans="1:54">
      <c r="A4" s="109" t="s">
        <v>154</v>
      </c>
    </row>
    <row r="5" spans="1:54">
      <c r="A5" s="142" t="s">
        <v>190</v>
      </c>
      <c r="E5" s="190"/>
      <c r="F5" s="190"/>
      <c r="G5" s="190"/>
      <c r="H5" s="190"/>
      <c r="I5" s="190"/>
      <c r="J5" s="190"/>
      <c r="K5" s="190"/>
      <c r="L5" s="190"/>
    </row>
    <row r="6" spans="1:54">
      <c r="A6" s="109" t="s">
        <v>200</v>
      </c>
      <c r="E6" s="114"/>
      <c r="F6" s="114"/>
      <c r="G6" s="114"/>
      <c r="H6" s="114"/>
      <c r="I6" s="114"/>
      <c r="J6" s="114"/>
      <c r="K6" s="114"/>
      <c r="L6" s="114"/>
    </row>
    <row r="7" spans="1:54">
      <c r="D7" s="108"/>
      <c r="E7" s="112"/>
      <c r="F7" s="112"/>
      <c r="G7" s="112"/>
      <c r="H7" s="112"/>
      <c r="I7" s="112"/>
      <c r="J7" s="112"/>
      <c r="K7" s="112"/>
      <c r="N7" s="134" t="s">
        <v>156</v>
      </c>
      <c r="AA7" s="181" t="s">
        <v>172</v>
      </c>
    </row>
    <row r="8" spans="1:54">
      <c r="A8" s="108" t="s">
        <v>7</v>
      </c>
      <c r="B8" s="108"/>
      <c r="D8" s="108"/>
      <c r="E8" s="112"/>
      <c r="F8" s="112"/>
      <c r="G8" s="112"/>
      <c r="H8" s="112"/>
      <c r="I8" s="112"/>
      <c r="J8" s="112"/>
      <c r="K8" s="112"/>
      <c r="R8" s="136">
        <v>5</v>
      </c>
      <c r="S8" s="136">
        <f>R8+1</f>
        <v>6</v>
      </c>
      <c r="T8" s="136">
        <f t="shared" ref="T8:Y8" si="0">S8+1</f>
        <v>7</v>
      </c>
      <c r="U8" s="136">
        <f t="shared" si="0"/>
        <v>8</v>
      </c>
      <c r="V8" s="136">
        <f t="shared" si="0"/>
        <v>9</v>
      </c>
      <c r="W8" s="136">
        <f t="shared" si="0"/>
        <v>10</v>
      </c>
      <c r="X8" s="136">
        <f t="shared" si="0"/>
        <v>11</v>
      </c>
      <c r="Y8" s="136">
        <f t="shared" si="0"/>
        <v>12</v>
      </c>
    </row>
    <row r="9" spans="1:54">
      <c r="A9" s="162" t="s">
        <v>1</v>
      </c>
      <c r="B9" s="132" t="s">
        <v>45</v>
      </c>
      <c r="C9" s="162" t="s">
        <v>0</v>
      </c>
      <c r="D9" s="132" t="s">
        <v>104</v>
      </c>
      <c r="E9" s="133" t="s">
        <v>111</v>
      </c>
      <c r="F9" s="133" t="s">
        <v>112</v>
      </c>
      <c r="G9" s="133" t="s">
        <v>113</v>
      </c>
      <c r="H9" s="133" t="s">
        <v>114</v>
      </c>
      <c r="I9" s="133" t="s">
        <v>115</v>
      </c>
      <c r="J9" s="133" t="s">
        <v>116</v>
      </c>
      <c r="K9" s="133" t="s">
        <v>117</v>
      </c>
      <c r="L9" s="133"/>
      <c r="N9" s="143" t="s">
        <v>1</v>
      </c>
      <c r="O9" s="143" t="s">
        <v>168</v>
      </c>
      <c r="P9" s="143" t="s">
        <v>104</v>
      </c>
      <c r="Q9" s="144" t="s">
        <v>45</v>
      </c>
      <c r="R9" s="144" t="s">
        <v>140</v>
      </c>
      <c r="S9" s="144" t="s">
        <v>112</v>
      </c>
      <c r="T9" s="144" t="s">
        <v>113</v>
      </c>
      <c r="U9" s="144" t="s">
        <v>114</v>
      </c>
      <c r="V9" s="144" t="s">
        <v>115</v>
      </c>
      <c r="W9" s="144" t="s">
        <v>116</v>
      </c>
      <c r="X9" s="144" t="s">
        <v>117</v>
      </c>
      <c r="Y9" s="144" t="s">
        <v>141</v>
      </c>
      <c r="AA9" s="167" t="s">
        <v>1</v>
      </c>
      <c r="AB9" s="168" t="s">
        <v>45</v>
      </c>
      <c r="AC9" s="167" t="s">
        <v>104</v>
      </c>
      <c r="AD9" s="168" t="s">
        <v>140</v>
      </c>
      <c r="AE9" s="168" t="s">
        <v>112</v>
      </c>
      <c r="AF9" s="168" t="s">
        <v>113</v>
      </c>
      <c r="AG9" s="168" t="s">
        <v>114</v>
      </c>
      <c r="AH9" s="168" t="s">
        <v>115</v>
      </c>
      <c r="AI9" s="168" t="s">
        <v>116</v>
      </c>
      <c r="AJ9" s="168" t="s">
        <v>117</v>
      </c>
      <c r="AK9" s="168" t="s">
        <v>141</v>
      </c>
      <c r="AL9" s="188"/>
      <c r="AM9" s="188"/>
      <c r="AN9" s="188"/>
      <c r="AO9" s="188"/>
      <c r="AP9" s="188"/>
      <c r="AQ9" s="188"/>
      <c r="AR9" s="188"/>
      <c r="AS9" s="188"/>
    </row>
    <row r="10" spans="1:54">
      <c r="A10" s="113" t="s">
        <v>194</v>
      </c>
      <c r="B10" s="113" t="s">
        <v>193</v>
      </c>
      <c r="C10" s="113" t="s">
        <v>6</v>
      </c>
      <c r="D10" s="109" t="s">
        <v>198</v>
      </c>
      <c r="E10" s="112">
        <f t="shared" ref="E10:E11" si="1">ROUND(R10,0)</f>
        <v>70186</v>
      </c>
      <c r="F10" s="112">
        <f t="shared" ref="F10:F11" si="2">ROUND(S10,0)</f>
        <v>74037</v>
      </c>
      <c r="G10" s="112">
        <f t="shared" ref="G10:G11" si="3">ROUND(T10,0)</f>
        <v>77884</v>
      </c>
      <c r="H10" s="112">
        <f t="shared" ref="H10:H11" si="4">ROUND(U10,0)</f>
        <v>81961</v>
      </c>
      <c r="I10" s="112">
        <f t="shared" ref="I10:I11" si="5">ROUND(V10,0)</f>
        <v>86319</v>
      </c>
      <c r="J10" s="112">
        <f t="shared" ref="J10:J11" si="6">ROUND(W10,0)</f>
        <v>91727</v>
      </c>
      <c r="K10" s="112">
        <f t="shared" ref="K10:K11" si="7">ROUND(X10,0)</f>
        <v>97135</v>
      </c>
      <c r="L10" s="111"/>
      <c r="N10" s="134" t="str">
        <f t="shared" ref="N10:N11" si="8">A10</f>
        <v>59531C</v>
      </c>
      <c r="O10" s="136" t="s">
        <v>169</v>
      </c>
      <c r="P10" s="134" t="str">
        <f t="shared" ref="P10:P11" si="9">D10</f>
        <v>Community &amp; Constituent Engagement Coordinator</v>
      </c>
      <c r="Q10" s="136" t="str">
        <f t="shared" ref="Q10:Q11" si="10">B10</f>
        <v>M08</v>
      </c>
      <c r="R10" s="189">
        <v>70186</v>
      </c>
      <c r="S10" s="189">
        <v>74037</v>
      </c>
      <c r="T10" s="189">
        <v>77884</v>
      </c>
      <c r="U10" s="189">
        <v>81961</v>
      </c>
      <c r="V10" s="189">
        <v>86319</v>
      </c>
      <c r="W10" s="189">
        <v>91727</v>
      </c>
      <c r="X10" s="189">
        <v>97135</v>
      </c>
      <c r="AA10" s="169" t="str">
        <f t="shared" ref="AA10:AA11" si="11">A10</f>
        <v>59531C</v>
      </c>
      <c r="AB10" s="169" t="str">
        <f t="shared" ref="AB10:AB11" si="12">B10</f>
        <v>M08</v>
      </c>
      <c r="AC10" s="166" t="str">
        <f t="shared" ref="AC10:AC11" si="13">D10</f>
        <v>Community &amp; Constituent Engagement Coordinator</v>
      </c>
      <c r="AD10" s="170">
        <f t="shared" ref="AD10:AD11" si="14">ROUNDUP(R10/2080,3)</f>
        <v>33.744</v>
      </c>
      <c r="AE10" s="170">
        <f t="shared" ref="AE10:AE11" si="15">ROUNDUP(S10/2080,3)</f>
        <v>35.594999999999999</v>
      </c>
      <c r="AF10" s="170">
        <f t="shared" ref="AF10:AF11" si="16">ROUNDUP(T10/2080,3)</f>
        <v>37.445</v>
      </c>
      <c r="AG10" s="170">
        <f t="shared" ref="AG10:AG11" si="17">ROUNDUP(U10/2080,3)</f>
        <v>39.405000000000001</v>
      </c>
      <c r="AH10" s="170">
        <f t="shared" ref="AH10:AH11" si="18">ROUNDUP(V10/2080,3)</f>
        <v>41.5</v>
      </c>
      <c r="AI10" s="170">
        <f t="shared" ref="AI10:AI11" si="19">ROUNDUP(W10/2080,3)</f>
        <v>44.1</v>
      </c>
      <c r="AJ10" s="170">
        <f t="shared" ref="AJ10:AJ11" si="20">ROUNDUP(X10/2080,3)</f>
        <v>46.7</v>
      </c>
      <c r="AK10" s="165"/>
      <c r="AL10" s="113"/>
      <c r="AM10" s="113"/>
      <c r="AN10" s="113"/>
      <c r="AO10" s="113"/>
      <c r="AP10" s="113"/>
      <c r="AQ10" s="113"/>
      <c r="AR10" s="113"/>
      <c r="AS10" s="113"/>
    </row>
    <row r="11" spans="1:54">
      <c r="A11" s="113" t="s">
        <v>195</v>
      </c>
      <c r="B11" s="113" t="s">
        <v>196</v>
      </c>
      <c r="C11" s="163" t="s">
        <v>6</v>
      </c>
      <c r="D11" s="109" t="s">
        <v>199</v>
      </c>
      <c r="E11" s="112">
        <f t="shared" si="1"/>
        <v>78487</v>
      </c>
      <c r="F11" s="112">
        <f t="shared" si="2"/>
        <v>82621</v>
      </c>
      <c r="G11" s="112">
        <f t="shared" si="3"/>
        <v>86982</v>
      </c>
      <c r="H11" s="112">
        <f t="shared" si="4"/>
        <v>91523</v>
      </c>
      <c r="I11" s="112">
        <f t="shared" si="5"/>
        <v>96342</v>
      </c>
      <c r="J11" s="112">
        <f t="shared" si="6"/>
        <v>102172</v>
      </c>
      <c r="K11" s="112">
        <f t="shared" si="7"/>
        <v>108001</v>
      </c>
      <c r="L11" s="114"/>
      <c r="N11" s="134" t="str">
        <f t="shared" si="8"/>
        <v>59532C</v>
      </c>
      <c r="O11" s="136" t="s">
        <v>169</v>
      </c>
      <c r="P11" s="134" t="str">
        <f t="shared" si="9"/>
        <v>Community &amp; Constituent Engagement Manager</v>
      </c>
      <c r="Q11" s="136" t="str">
        <f t="shared" si="10"/>
        <v>M09</v>
      </c>
      <c r="R11" s="189">
        <v>78487.257753554397</v>
      </c>
      <c r="S11" s="189">
        <v>82620.631354583704</v>
      </c>
      <c r="T11" s="189">
        <v>86982.077019205593</v>
      </c>
      <c r="U11" s="189">
        <v>91523.165215873494</v>
      </c>
      <c r="V11" s="189">
        <v>96342.311381086198</v>
      </c>
      <c r="W11" s="189">
        <v>102172.401829102</v>
      </c>
      <c r="X11" s="189">
        <v>108001.21776004101</v>
      </c>
      <c r="AA11" s="169" t="str">
        <f t="shared" si="11"/>
        <v>59532C</v>
      </c>
      <c r="AB11" s="169" t="str">
        <f t="shared" si="12"/>
        <v>M09</v>
      </c>
      <c r="AC11" s="166" t="str">
        <f t="shared" si="13"/>
        <v>Community &amp; Constituent Engagement Manager</v>
      </c>
      <c r="AD11" s="170">
        <f t="shared" si="14"/>
        <v>37.734999999999999</v>
      </c>
      <c r="AE11" s="170">
        <f t="shared" si="15"/>
        <v>39.722000000000001</v>
      </c>
      <c r="AF11" s="170">
        <f t="shared" si="16"/>
        <v>41.819000000000003</v>
      </c>
      <c r="AG11" s="170">
        <f t="shared" si="17"/>
        <v>44.002000000000002</v>
      </c>
      <c r="AH11" s="170">
        <f t="shared" si="18"/>
        <v>46.319000000000003</v>
      </c>
      <c r="AI11" s="170">
        <f t="shared" si="19"/>
        <v>49.122</v>
      </c>
      <c r="AJ11" s="170">
        <f t="shared" si="20"/>
        <v>51.923999999999999</v>
      </c>
      <c r="AK11" s="165"/>
      <c r="AL11" s="113"/>
      <c r="AM11" s="113"/>
      <c r="AN11" s="113"/>
      <c r="AO11" s="113"/>
      <c r="AP11" s="113"/>
      <c r="AQ11" s="113"/>
      <c r="AR11" s="113"/>
      <c r="AS11" s="113"/>
    </row>
    <row r="12" spans="1:54">
      <c r="A12" s="113" t="s">
        <v>33</v>
      </c>
      <c r="B12" s="113" t="s">
        <v>37</v>
      </c>
      <c r="C12" s="113" t="s">
        <v>6</v>
      </c>
      <c r="D12" s="115" t="s">
        <v>53</v>
      </c>
      <c r="E12" s="112">
        <f ca="1">ROUND(R12,0)</f>
        <v>84504</v>
      </c>
      <c r="F12" s="112">
        <f t="shared" ref="F12:K17" ca="1" si="21">ROUND(S12,0)</f>
        <v>86192</v>
      </c>
      <c r="G12" s="112">
        <f t="shared" ca="1" si="21"/>
        <v>0</v>
      </c>
      <c r="H12" s="112">
        <f t="shared" ca="1" si="21"/>
        <v>0</v>
      </c>
      <c r="I12" s="112">
        <f t="shared" ca="1" si="21"/>
        <v>0</v>
      </c>
      <c r="J12" s="112">
        <f t="shared" ca="1" si="21"/>
        <v>0</v>
      </c>
      <c r="K12" s="112">
        <f t="shared" ca="1" si="21"/>
        <v>0</v>
      </c>
      <c r="L12" s="112">
        <f t="shared" ref="L12:L13" ca="1" si="22">Y12</f>
        <v>0</v>
      </c>
      <c r="N12" s="134" t="str">
        <f t="shared" ref="N12:N17" si="23">A12</f>
        <v>C04234</v>
      </c>
      <c r="O12" s="136" t="s">
        <v>169</v>
      </c>
      <c r="P12" s="134" t="str">
        <f t="shared" ref="P12:P17" si="24">D12</f>
        <v>Executive Assistant To Mayor</v>
      </c>
      <c r="Q12" s="136" t="str">
        <f t="shared" ref="Q12:Q17" si="25">B12</f>
        <v>M02</v>
      </c>
      <c r="R12" s="137" cm="1">
        <f t="array" aca="1" ref="R12" ca="1">IF($O12="Y",(VLOOKUP($N12,INDIRECT($O$3),R$8,0)*INDIRECT($N$2)),VLOOKUP($N12,INDIRECT($O$3),R$8,0))</f>
        <v>84504</v>
      </c>
      <c r="S12" s="137" cm="1">
        <f t="array" aca="1" ref="S12" ca="1">IF($O12="Y",(VLOOKUP($N12,INDIRECT($O$3),S$8,0)*INDIRECT($N$2)),VLOOKUP($N12,INDIRECT($O$3),S$8,0))</f>
        <v>86192</v>
      </c>
      <c r="T12" s="137" cm="1">
        <f t="array" aca="1" ref="T12" ca="1">IF($O12="Y",(VLOOKUP($N12,INDIRECT($O$3),T$8,0)*INDIRECT($N$2)),VLOOKUP($N12,INDIRECT($O$3),T$8,0))</f>
        <v>0</v>
      </c>
      <c r="U12" s="137" cm="1">
        <f t="array" aca="1" ref="U12" ca="1">IF($O12="Y",(VLOOKUP($N12,INDIRECT($O$3),U$8,0)*INDIRECT($N$2)),VLOOKUP($N12,INDIRECT($O$3),U$8,0))</f>
        <v>0</v>
      </c>
      <c r="V12" s="137" cm="1">
        <f t="array" aca="1" ref="V12" ca="1">IF($O12="Y",(VLOOKUP($N12,INDIRECT($O$3),V$8,0)*INDIRECT($N$2)),VLOOKUP($N12,INDIRECT($O$3),V$8,0))</f>
        <v>0</v>
      </c>
      <c r="W12" s="137" cm="1">
        <f t="array" aca="1" ref="W12" ca="1">IF($O12="Y",(VLOOKUP($N12,INDIRECT($O$3),W$8,0)*INDIRECT($N$2)),VLOOKUP($N12,INDIRECT($O$3),W$8,0))</f>
        <v>0</v>
      </c>
      <c r="X12" s="137" cm="1">
        <f t="array" aca="1" ref="X12" ca="1">IF($O12="Y",(VLOOKUP($N12,INDIRECT($O$3),X$8,0)*INDIRECT($N$2)),VLOOKUP($N12,INDIRECT($O$3),X$8,0))</f>
        <v>0</v>
      </c>
      <c r="Y12" s="137" cm="1">
        <f t="array" aca="1" ref="Y12" ca="1">IF($O12="Y",(VLOOKUP($N12,INDIRECT($O$3),Y$8,0)*INDIRECT($N$2)),VLOOKUP($N12,INDIRECT($O$3),Y$8,0))</f>
        <v>0</v>
      </c>
      <c r="Z12" s="137"/>
      <c r="AA12" s="169" t="str">
        <f t="shared" ref="AA12:AB17" si="26">A12</f>
        <v>C04234</v>
      </c>
      <c r="AB12" s="169" t="str">
        <f t="shared" si="26"/>
        <v>M02</v>
      </c>
      <c r="AC12" s="166" t="str">
        <f>D12</f>
        <v>Executive Assistant To Mayor</v>
      </c>
      <c r="AD12" s="170">
        <f t="shared" ref="AD12:AJ17" ca="1" si="27">ROUNDUP(R12/2080,3)</f>
        <v>40.627000000000002</v>
      </c>
      <c r="AE12" s="170">
        <f t="shared" ca="1" si="27"/>
        <v>41.439</v>
      </c>
      <c r="AF12" s="170"/>
      <c r="AG12" s="170"/>
      <c r="AH12" s="170"/>
      <c r="AI12" s="170"/>
      <c r="AJ12" s="170"/>
      <c r="AL12" s="187"/>
      <c r="AM12" s="187"/>
      <c r="AN12" s="187"/>
      <c r="AO12" s="187"/>
      <c r="AP12" s="187"/>
      <c r="AQ12" s="187"/>
      <c r="AR12" s="187"/>
      <c r="AS12" s="187"/>
      <c r="AT12" s="187" t="str">
        <f>IFERROR(Z12/'2025'!M10,"")</f>
        <v/>
      </c>
      <c r="AU12" s="187" t="str">
        <f>IFERROR(AA12/'2025'!N10,"")</f>
        <v/>
      </c>
      <c r="AV12" s="187" t="str">
        <f>IFERROR(AB12/'2025'!O10,"")</f>
        <v/>
      </c>
      <c r="AW12" s="187" t="str">
        <f>IFERROR(AC12/'2025'!P10,"")</f>
        <v/>
      </c>
      <c r="AX12" s="187" t="str">
        <f ca="1">IFERROR(AD12/'2025'!Q10,"")</f>
        <v/>
      </c>
      <c r="AY12" s="187"/>
      <c r="AZ12" s="187"/>
      <c r="BA12" s="187"/>
      <c r="BB12" s="187" t="str">
        <f ca="1">IFERROR(AH12/'2025'!U10,"")</f>
        <v/>
      </c>
    </row>
    <row r="13" spans="1:54">
      <c r="A13" s="113" t="s">
        <v>13</v>
      </c>
      <c r="B13" s="113" t="s">
        <v>40</v>
      </c>
      <c r="C13" s="113" t="s">
        <v>6</v>
      </c>
      <c r="D13" s="115" t="s">
        <v>14</v>
      </c>
      <c r="E13" s="112">
        <f t="shared" ref="E13:E17" ca="1" si="28">ROUND(R13,0)</f>
        <v>130137</v>
      </c>
      <c r="F13" s="112">
        <f t="shared" ca="1" si="21"/>
        <v>132738</v>
      </c>
      <c r="G13" s="112">
        <f t="shared" ca="1" si="21"/>
        <v>0</v>
      </c>
      <c r="H13" s="112">
        <f t="shared" ca="1" si="21"/>
        <v>0</v>
      </c>
      <c r="I13" s="112">
        <f t="shared" ca="1" si="21"/>
        <v>0</v>
      </c>
      <c r="J13" s="112">
        <f t="shared" ca="1" si="21"/>
        <v>0</v>
      </c>
      <c r="K13" s="112">
        <f t="shared" ca="1" si="21"/>
        <v>0</v>
      </c>
      <c r="L13" s="112">
        <f t="shared" ca="1" si="22"/>
        <v>0</v>
      </c>
      <c r="N13" s="134" t="str">
        <f t="shared" si="23"/>
        <v>C07040</v>
      </c>
      <c r="O13" s="136" t="s">
        <v>169</v>
      </c>
      <c r="P13" s="134" t="str">
        <f t="shared" si="24"/>
        <v>Mayor's Admin Deputy</v>
      </c>
      <c r="Q13" s="136" t="str">
        <f t="shared" si="25"/>
        <v>M05</v>
      </c>
      <c r="R13" s="137" cm="1">
        <f t="array" aca="1" ref="R13" ca="1">IF($O13="Y",(VLOOKUP($N13,INDIRECT($O$3),R$8,0)*INDIRECT($N$2)),VLOOKUP($N13,INDIRECT($O$3),R$8,0))</f>
        <v>130137</v>
      </c>
      <c r="S13" s="137" cm="1">
        <f t="array" aca="1" ref="S13" ca="1">IF($O13="Y",(VLOOKUP($N13,INDIRECT($O$3),S$8,0)*INDIRECT($N$2)),VLOOKUP($N13,INDIRECT($O$3),S$8,0))</f>
        <v>132738</v>
      </c>
      <c r="T13" s="137" cm="1">
        <f t="array" aca="1" ref="T13" ca="1">IF($O13="Y",(VLOOKUP($N13,INDIRECT($O$3),T$8,0)*INDIRECT($N$2)),VLOOKUP($N13,INDIRECT($O$3),T$8,0))</f>
        <v>0</v>
      </c>
      <c r="U13" s="137" cm="1">
        <f t="array" aca="1" ref="U13" ca="1">IF($O13="Y",(VLOOKUP($N13,INDIRECT($O$3),U$8,0)*INDIRECT($N$2)),VLOOKUP($N13,INDIRECT($O$3),U$8,0))</f>
        <v>0</v>
      </c>
      <c r="V13" s="137" cm="1">
        <f t="array" aca="1" ref="V13" ca="1">IF($O13="Y",(VLOOKUP($N13,INDIRECT($O$3),V$8,0)*INDIRECT($N$2)),VLOOKUP($N13,INDIRECT($O$3),V$8,0))</f>
        <v>0</v>
      </c>
      <c r="W13" s="137" cm="1">
        <f t="array" aca="1" ref="W13" ca="1">IF($O13="Y",(VLOOKUP($N13,INDIRECT($O$3),W$8,0)*INDIRECT($N$2)),VLOOKUP($N13,INDIRECT($O$3),W$8,0))</f>
        <v>0</v>
      </c>
      <c r="X13" s="137" cm="1">
        <f t="array" aca="1" ref="X13" ca="1">IF($O13="Y",(VLOOKUP($N13,INDIRECT($O$3),X$8,0)*INDIRECT($N$2)),VLOOKUP($N13,INDIRECT($O$3),X$8,0))</f>
        <v>0</v>
      </c>
      <c r="Y13" s="137" cm="1">
        <f t="array" aca="1" ref="Y13" ca="1">IF($O13="Y",(VLOOKUP($N13,INDIRECT($O$3),Y$8,0)*INDIRECT($N$2)),VLOOKUP($N13,INDIRECT($O$3),Y$8,0))</f>
        <v>0</v>
      </c>
      <c r="Z13" s="137"/>
      <c r="AA13" s="169" t="str">
        <f t="shared" si="26"/>
        <v>C07040</v>
      </c>
      <c r="AB13" s="169" t="str">
        <f t="shared" si="26"/>
        <v>M05</v>
      </c>
      <c r="AC13" s="166" t="str">
        <f>D13</f>
        <v>Mayor's Admin Deputy</v>
      </c>
      <c r="AD13" s="170">
        <f t="shared" ca="1" si="27"/>
        <v>62.566000000000003</v>
      </c>
      <c r="AE13" s="170">
        <f t="shared" ca="1" si="27"/>
        <v>63.817</v>
      </c>
      <c r="AF13" s="170"/>
      <c r="AG13" s="170"/>
      <c r="AH13" s="170"/>
      <c r="AI13" s="170"/>
      <c r="AJ13" s="170"/>
      <c r="AL13" s="187"/>
      <c r="AM13" s="187"/>
      <c r="AN13" s="187"/>
      <c r="AO13" s="187"/>
      <c r="AP13" s="187"/>
      <c r="AQ13" s="187"/>
      <c r="AR13" s="187"/>
      <c r="AS13" s="187"/>
    </row>
    <row r="14" spans="1:54">
      <c r="A14" s="113" t="s">
        <v>176</v>
      </c>
      <c r="B14" s="113" t="s">
        <v>177</v>
      </c>
      <c r="C14" s="113" t="s">
        <v>6</v>
      </c>
      <c r="D14" s="115" t="s">
        <v>175</v>
      </c>
      <c r="E14" s="112">
        <f t="shared" ca="1" si="28"/>
        <v>172269</v>
      </c>
      <c r="F14" s="112">
        <f t="shared" ca="1" si="21"/>
        <v>175784</v>
      </c>
      <c r="G14" s="112">
        <f t="shared" ca="1" si="21"/>
        <v>179372</v>
      </c>
      <c r="H14" s="112">
        <f t="shared" ca="1" si="21"/>
        <v>183033</v>
      </c>
      <c r="I14" s="112">
        <f t="shared" ca="1" si="21"/>
        <v>0</v>
      </c>
      <c r="J14" s="112">
        <f t="shared" ca="1" si="21"/>
        <v>0</v>
      </c>
      <c r="K14" s="112">
        <f t="shared" ca="1" si="21"/>
        <v>0</v>
      </c>
      <c r="N14" s="134" t="str">
        <f t="shared" si="23"/>
        <v>53039C</v>
      </c>
      <c r="O14" s="136" t="s">
        <v>169</v>
      </c>
      <c r="P14" s="134" t="str">
        <f t="shared" si="24"/>
        <v>Mayor's Chief of Staff</v>
      </c>
      <c r="Q14" s="136" t="str">
        <f t="shared" si="25"/>
        <v>M06</v>
      </c>
      <c r="R14" s="137" cm="1">
        <f t="array" aca="1" ref="R14" ca="1">IF($O14="Y",(VLOOKUP($N14,INDIRECT($O$3),R$8,0)*INDIRECT($N$2)),VLOOKUP($N14,INDIRECT($O$3),R$8,0))</f>
        <v>172269</v>
      </c>
      <c r="S14" s="137" cm="1">
        <f t="array" aca="1" ref="S14" ca="1">IF($O14="Y",(VLOOKUP($N14,INDIRECT($O$3),S$8,0)*INDIRECT($N$2)),VLOOKUP($N14,INDIRECT($O$3),S$8,0))</f>
        <v>175784</v>
      </c>
      <c r="T14" s="137" cm="1">
        <f t="array" aca="1" ref="T14" ca="1">IF($O14="Y",(VLOOKUP($N14,INDIRECT($O$3),T$8,0)*INDIRECT($N$2)),VLOOKUP($N14,INDIRECT($O$3),T$8,0))</f>
        <v>179372</v>
      </c>
      <c r="U14" s="137" cm="1">
        <f t="array" aca="1" ref="U14" ca="1">IF($O14="Y",(VLOOKUP($N14,INDIRECT($O$3),U$8,0)*INDIRECT($N$2)),VLOOKUP($N14,INDIRECT($O$3),U$8,0))</f>
        <v>183033</v>
      </c>
      <c r="V14" s="137" cm="1">
        <f t="array" aca="1" ref="V14" ca="1">IF($O14="Y",(VLOOKUP($N14,INDIRECT($O$3),V$8,0)*INDIRECT($N$2)),VLOOKUP($N14,INDIRECT($O$3),V$8,0))</f>
        <v>0</v>
      </c>
      <c r="W14" s="137" cm="1">
        <f t="array" aca="1" ref="W14" ca="1">IF($O14="Y",(VLOOKUP($N14,INDIRECT($O$3),W$8,0)*INDIRECT($N$2)),VLOOKUP($N14,INDIRECT($O$3),W$8,0))</f>
        <v>0</v>
      </c>
      <c r="X14" s="137" cm="1">
        <f t="array" aca="1" ref="X14" ca="1">IF($O14="Y",(VLOOKUP($N14,INDIRECT($O$3),X$8,0)*INDIRECT($N$2)),VLOOKUP($N14,INDIRECT($O$3),X$8,0))</f>
        <v>0</v>
      </c>
      <c r="Y14" s="137" cm="1">
        <f t="array" aca="1" ref="Y14" ca="1">IF($O14="Y",(VLOOKUP($N14,INDIRECT($O$3),Y$8,0)*INDIRECT($N$2)),VLOOKUP($N14,INDIRECT($O$3),Y$8,0))</f>
        <v>0</v>
      </c>
      <c r="Z14" s="137"/>
      <c r="AA14" s="169" t="str">
        <f t="shared" si="26"/>
        <v>53039C</v>
      </c>
      <c r="AB14" s="169" t="str">
        <f t="shared" si="26"/>
        <v>M06</v>
      </c>
      <c r="AC14" s="166" t="str">
        <f t="shared" ref="AC14:AC15" si="29">D14</f>
        <v>Mayor's Chief of Staff</v>
      </c>
      <c r="AD14" s="170">
        <f t="shared" ca="1" si="27"/>
        <v>82.822000000000003</v>
      </c>
      <c r="AE14" s="170">
        <f t="shared" ca="1" si="27"/>
        <v>84.512</v>
      </c>
      <c r="AF14" s="170">
        <f t="shared" ca="1" si="27"/>
        <v>86.236999999999995</v>
      </c>
      <c r="AG14" s="170">
        <f t="shared" ca="1" si="27"/>
        <v>87.997</v>
      </c>
      <c r="AH14" s="170"/>
      <c r="AI14" s="170"/>
      <c r="AJ14" s="170"/>
      <c r="AL14" s="187"/>
      <c r="AM14" s="187"/>
      <c r="AN14" s="187"/>
      <c r="AO14" s="187"/>
      <c r="AP14" s="187"/>
      <c r="AQ14" s="187"/>
      <c r="AR14" s="187"/>
      <c r="AS14" s="187"/>
    </row>
    <row r="15" spans="1:54">
      <c r="A15" s="113" t="s">
        <v>174</v>
      </c>
      <c r="B15" s="113" t="s">
        <v>178</v>
      </c>
      <c r="C15" s="113" t="s">
        <v>6</v>
      </c>
      <c r="D15" s="115" t="s">
        <v>173</v>
      </c>
      <c r="E15" s="112">
        <f t="shared" ca="1" si="28"/>
        <v>146614</v>
      </c>
      <c r="F15" s="112">
        <f t="shared" ca="1" si="21"/>
        <v>149607</v>
      </c>
      <c r="G15" s="112">
        <f t="shared" ca="1" si="21"/>
        <v>152659</v>
      </c>
      <c r="H15" s="112">
        <f t="shared" ca="1" si="21"/>
        <v>155775</v>
      </c>
      <c r="I15" s="112">
        <f t="shared" ca="1" si="21"/>
        <v>0</v>
      </c>
      <c r="J15" s="112">
        <f t="shared" ca="1" si="21"/>
        <v>0</v>
      </c>
      <c r="K15" s="112">
        <f t="shared" ca="1" si="21"/>
        <v>0</v>
      </c>
      <c r="N15" s="134" t="str">
        <f t="shared" si="23"/>
        <v>59443C</v>
      </c>
      <c r="O15" s="136" t="s">
        <v>169</v>
      </c>
      <c r="P15" s="134" t="str">
        <f t="shared" si="24"/>
        <v>Mayor's Sr Policy Director</v>
      </c>
      <c r="Q15" s="136" t="str">
        <f t="shared" si="25"/>
        <v>M07</v>
      </c>
      <c r="R15" s="137" cm="1">
        <f t="array" aca="1" ref="R15" ca="1">IF($O15="Y",(VLOOKUP($N15,INDIRECT($O$3),R$8,0)*INDIRECT($N$2)),VLOOKUP($N15,INDIRECT($O$3),R$8,0))</f>
        <v>146614</v>
      </c>
      <c r="S15" s="137" cm="1">
        <f t="array" aca="1" ref="S15" ca="1">IF($O15="Y",(VLOOKUP($N15,INDIRECT($O$3),S$8,0)*INDIRECT($N$2)),VLOOKUP($N15,INDIRECT($O$3),S$8,0))</f>
        <v>149607</v>
      </c>
      <c r="T15" s="137" cm="1">
        <f t="array" aca="1" ref="T15" ca="1">IF($O15="Y",(VLOOKUP($N15,INDIRECT($O$3),T$8,0)*INDIRECT($N$2)),VLOOKUP($N15,INDIRECT($O$3),T$8,0))</f>
        <v>152659</v>
      </c>
      <c r="U15" s="137" cm="1">
        <f t="array" aca="1" ref="U15" ca="1">IF($O15="Y",(VLOOKUP($N15,INDIRECT($O$3),U$8,0)*INDIRECT($N$2)),VLOOKUP($N15,INDIRECT($O$3),U$8,0))</f>
        <v>155775</v>
      </c>
      <c r="V15" s="137" cm="1">
        <f t="array" aca="1" ref="V15" ca="1">IF($O15="Y",(VLOOKUP($N15,INDIRECT($O$3),V$8,0)*INDIRECT($N$2)),VLOOKUP($N15,INDIRECT($O$3),V$8,0))</f>
        <v>0</v>
      </c>
      <c r="W15" s="137" cm="1">
        <f t="array" aca="1" ref="W15" ca="1">IF($O15="Y",(VLOOKUP($N15,INDIRECT($O$3),W$8,0)*INDIRECT($N$2)),VLOOKUP($N15,INDIRECT($O$3),W$8,0))</f>
        <v>0</v>
      </c>
      <c r="X15" s="137" cm="1">
        <f t="array" aca="1" ref="X15" ca="1">IF($O15="Y",(VLOOKUP($N15,INDIRECT($O$3),X$8,0)*INDIRECT($N$2)),VLOOKUP($N15,INDIRECT($O$3),X$8,0))</f>
        <v>0</v>
      </c>
      <c r="Y15" s="137" cm="1">
        <f t="array" aca="1" ref="Y15" ca="1">IF($O15="Y",(VLOOKUP($N15,INDIRECT($O$3),Y$8,0)*INDIRECT($N$2)),VLOOKUP($N15,INDIRECT($O$3),Y$8,0))</f>
        <v>0</v>
      </c>
      <c r="Z15" s="137"/>
      <c r="AA15" s="169" t="str">
        <f t="shared" si="26"/>
        <v>59443C</v>
      </c>
      <c r="AB15" s="169" t="str">
        <f t="shared" si="26"/>
        <v>M07</v>
      </c>
      <c r="AC15" s="166" t="str">
        <f t="shared" si="29"/>
        <v>Mayor's Sr Policy Director</v>
      </c>
      <c r="AD15" s="170">
        <f t="shared" ca="1" si="27"/>
        <v>70.488</v>
      </c>
      <c r="AE15" s="170">
        <f t="shared" ca="1" si="27"/>
        <v>71.927000000000007</v>
      </c>
      <c r="AF15" s="170">
        <f t="shared" ca="1" si="27"/>
        <v>73.394000000000005</v>
      </c>
      <c r="AG15" s="170">
        <f t="shared" ca="1" si="27"/>
        <v>74.891999999999996</v>
      </c>
      <c r="AH15" s="170"/>
      <c r="AI15" s="170"/>
      <c r="AJ15" s="170"/>
      <c r="AL15" s="187"/>
      <c r="AM15" s="187"/>
      <c r="AN15" s="187"/>
      <c r="AO15" s="187"/>
      <c r="AP15" s="187"/>
      <c r="AQ15" s="187"/>
      <c r="AR15" s="187"/>
      <c r="AS15" s="187"/>
    </row>
    <row r="16" spans="1:54">
      <c r="A16" s="113" t="s">
        <v>30</v>
      </c>
      <c r="B16" s="113" t="s">
        <v>41</v>
      </c>
      <c r="C16" s="113" t="s">
        <v>6</v>
      </c>
      <c r="D16" s="115" t="s">
        <v>86</v>
      </c>
      <c r="E16" s="112">
        <f t="shared" ca="1" si="28"/>
        <v>78496</v>
      </c>
      <c r="F16" s="112">
        <f t="shared" ca="1" si="21"/>
        <v>80064</v>
      </c>
      <c r="G16" s="112">
        <f t="shared" ca="1" si="21"/>
        <v>81666</v>
      </c>
      <c r="H16" s="112">
        <f t="shared" ca="1" si="21"/>
        <v>83299</v>
      </c>
      <c r="I16" s="112">
        <f t="shared" ca="1" si="21"/>
        <v>84963</v>
      </c>
      <c r="J16" s="112">
        <f t="shared" ca="1" si="21"/>
        <v>86665</v>
      </c>
      <c r="K16" s="112">
        <f t="shared" ca="1" si="21"/>
        <v>88399</v>
      </c>
      <c r="L16" s="112">
        <f t="shared" ref="L16:L17" ca="1" si="30">Y16</f>
        <v>0</v>
      </c>
      <c r="N16" s="134" t="str">
        <f t="shared" si="23"/>
        <v>C08274</v>
      </c>
      <c r="O16" s="136" t="s">
        <v>169</v>
      </c>
      <c r="P16" s="134" t="str">
        <f t="shared" si="24"/>
        <v>Policy Aide</v>
      </c>
      <c r="Q16" s="136" t="str">
        <f t="shared" si="25"/>
        <v>M01</v>
      </c>
      <c r="R16" s="137" cm="1">
        <f t="array" aca="1" ref="R16" ca="1">IF($O16="Y",(VLOOKUP($N16,INDIRECT($O$3),R$8,0)*INDIRECT($N$2)),VLOOKUP($N16,INDIRECT($O$3),R$8,0))</f>
        <v>78496</v>
      </c>
      <c r="S16" s="137" cm="1">
        <f t="array" aca="1" ref="S16" ca="1">IF($O16="Y",(VLOOKUP($N16,INDIRECT($O$3),S$8,0)*INDIRECT($N$2)),VLOOKUP($N16,INDIRECT($O$3),S$8,0))</f>
        <v>80064</v>
      </c>
      <c r="T16" s="137" cm="1">
        <f t="array" aca="1" ref="T16" ca="1">IF($O16="Y",(VLOOKUP($N16,INDIRECT($O$3),T$8,0)*INDIRECT($N$2)),VLOOKUP($N16,INDIRECT($O$3),T$8,0))</f>
        <v>81666</v>
      </c>
      <c r="U16" s="137" cm="1">
        <f t="array" aca="1" ref="U16" ca="1">IF($O16="Y",(VLOOKUP($N16,INDIRECT($O$3),U$8,0)*INDIRECT($N$2)),VLOOKUP($N16,INDIRECT($O$3),U$8,0))</f>
        <v>83299</v>
      </c>
      <c r="V16" s="137" cm="1">
        <f t="array" aca="1" ref="V16" ca="1">IF($O16="Y",(VLOOKUP($N16,INDIRECT($O$3),V$8,0)*INDIRECT($N$2)),VLOOKUP($N16,INDIRECT($O$3),V$8,0))</f>
        <v>84963</v>
      </c>
      <c r="W16" s="137" cm="1">
        <f t="array" aca="1" ref="W16" ca="1">IF($O16="Y",(VLOOKUP($N16,INDIRECT($O$3),W$8,0)*INDIRECT($N$2)),VLOOKUP($N16,INDIRECT($O$3),W$8,0))</f>
        <v>86665</v>
      </c>
      <c r="X16" s="137" cm="1">
        <f t="array" aca="1" ref="X16" ca="1">IF($O16="Y",(VLOOKUP($N16,INDIRECT($O$3),X$8,0)*INDIRECT($N$2)),VLOOKUP($N16,INDIRECT($O$3),X$8,0))</f>
        <v>88399</v>
      </c>
      <c r="Y16" s="137" cm="1">
        <f t="array" aca="1" ref="Y16" ca="1">IF($O16="Y",(VLOOKUP($N16,INDIRECT($O$3),Y$8,0)*INDIRECT($N$2)),VLOOKUP($N16,INDIRECT($O$3),Y$8,0))</f>
        <v>0</v>
      </c>
      <c r="Z16" s="137"/>
      <c r="AA16" s="169" t="str">
        <f t="shared" si="26"/>
        <v>C08274</v>
      </c>
      <c r="AB16" s="169" t="str">
        <f t="shared" si="26"/>
        <v>M01</v>
      </c>
      <c r="AC16" s="166" t="str">
        <f>D16</f>
        <v>Policy Aide</v>
      </c>
      <c r="AD16" s="170">
        <f t="shared" ca="1" si="27"/>
        <v>37.738999999999997</v>
      </c>
      <c r="AE16" s="170">
        <f t="shared" ca="1" si="27"/>
        <v>38.493000000000002</v>
      </c>
      <c r="AF16" s="170">
        <f t="shared" ca="1" si="27"/>
        <v>39.262999999999998</v>
      </c>
      <c r="AG16" s="170">
        <f t="shared" ca="1" si="27"/>
        <v>40.048000000000002</v>
      </c>
      <c r="AH16" s="170">
        <f t="shared" ca="1" si="27"/>
        <v>40.847999999999999</v>
      </c>
      <c r="AI16" s="170">
        <f t="shared" ca="1" si="27"/>
        <v>41.665999999999997</v>
      </c>
      <c r="AJ16" s="170">
        <f t="shared" ca="1" si="27"/>
        <v>42.5</v>
      </c>
      <c r="AL16" s="187"/>
      <c r="AM16" s="187"/>
      <c r="AN16" s="187"/>
      <c r="AO16" s="187"/>
      <c r="AP16" s="187"/>
      <c r="AQ16" s="187"/>
      <c r="AR16" s="187"/>
      <c r="AS16" s="187"/>
    </row>
    <row r="17" spans="1:45">
      <c r="A17" s="113" t="s">
        <v>32</v>
      </c>
      <c r="B17" s="113" t="s">
        <v>41</v>
      </c>
      <c r="C17" s="113" t="s">
        <v>6</v>
      </c>
      <c r="D17" s="115" t="s">
        <v>121</v>
      </c>
      <c r="E17" s="112">
        <f t="shared" ca="1" si="28"/>
        <v>78496</v>
      </c>
      <c r="F17" s="112">
        <f t="shared" ca="1" si="21"/>
        <v>80064</v>
      </c>
      <c r="G17" s="112">
        <f t="shared" ca="1" si="21"/>
        <v>81666</v>
      </c>
      <c r="H17" s="112">
        <f t="shared" ca="1" si="21"/>
        <v>83299</v>
      </c>
      <c r="I17" s="112">
        <f t="shared" ca="1" si="21"/>
        <v>84963</v>
      </c>
      <c r="J17" s="112">
        <f t="shared" ca="1" si="21"/>
        <v>86665</v>
      </c>
      <c r="K17" s="112">
        <f t="shared" ca="1" si="21"/>
        <v>88399</v>
      </c>
      <c r="L17" s="112">
        <f t="shared" ca="1" si="30"/>
        <v>0</v>
      </c>
      <c r="N17" s="134" t="str">
        <f t="shared" si="23"/>
        <v>C08272</v>
      </c>
      <c r="O17" s="136" t="s">
        <v>169</v>
      </c>
      <c r="P17" s="134" t="str">
        <f t="shared" si="24"/>
        <v>Policy Aide Community Outreach</v>
      </c>
      <c r="Q17" s="136" t="str">
        <f t="shared" si="25"/>
        <v>M01</v>
      </c>
      <c r="R17" s="137" cm="1">
        <f t="array" aca="1" ref="R17" ca="1">IF($O17="Y",(VLOOKUP($N17,INDIRECT($O$3),R$8,0)*INDIRECT($N$2)),VLOOKUP($N17,INDIRECT($O$3),R$8,0))</f>
        <v>78496</v>
      </c>
      <c r="S17" s="137" cm="1">
        <f t="array" aca="1" ref="S17" ca="1">IF($O17="Y",(VLOOKUP($N17,INDIRECT($O$3),S$8,0)*INDIRECT($N$2)),VLOOKUP($N17,INDIRECT($O$3),S$8,0))</f>
        <v>80064</v>
      </c>
      <c r="T17" s="137" cm="1">
        <f t="array" aca="1" ref="T17" ca="1">IF($O17="Y",(VLOOKUP($N17,INDIRECT($O$3),T$8,0)*INDIRECT($N$2)),VLOOKUP($N17,INDIRECT($O$3),T$8,0))</f>
        <v>81666</v>
      </c>
      <c r="U17" s="137" cm="1">
        <f t="array" aca="1" ref="U17" ca="1">IF($O17="Y",(VLOOKUP($N17,INDIRECT($O$3),U$8,0)*INDIRECT($N$2)),VLOOKUP($N17,INDIRECT($O$3),U$8,0))</f>
        <v>83299</v>
      </c>
      <c r="V17" s="137" cm="1">
        <f t="array" aca="1" ref="V17" ca="1">IF($O17="Y",(VLOOKUP($N17,INDIRECT($O$3),V$8,0)*INDIRECT($N$2)),VLOOKUP($N17,INDIRECT($O$3),V$8,0))</f>
        <v>84963</v>
      </c>
      <c r="W17" s="137" cm="1">
        <f t="array" aca="1" ref="W17" ca="1">IF($O17="Y",(VLOOKUP($N17,INDIRECT($O$3),W$8,0)*INDIRECT($N$2)),VLOOKUP($N17,INDIRECT($O$3),W$8,0))</f>
        <v>86665</v>
      </c>
      <c r="X17" s="137" cm="1">
        <f t="array" aca="1" ref="X17" ca="1">IF($O17="Y",(VLOOKUP($N17,INDIRECT($O$3),X$8,0)*INDIRECT($N$2)),VLOOKUP($N17,INDIRECT($O$3),X$8,0))</f>
        <v>88399</v>
      </c>
      <c r="Y17" s="137" cm="1">
        <f t="array" aca="1" ref="Y17" ca="1">IF($O17="Y",(VLOOKUP($N17,INDIRECT($O$3),Y$8,0)*INDIRECT($N$2)),VLOOKUP($N17,INDIRECT($O$3),Y$8,0))</f>
        <v>0</v>
      </c>
      <c r="Z17" s="137"/>
      <c r="AA17" s="169" t="str">
        <f t="shared" si="26"/>
        <v>C08272</v>
      </c>
      <c r="AB17" s="169" t="str">
        <f t="shared" si="26"/>
        <v>M01</v>
      </c>
      <c r="AC17" s="166" t="str">
        <f>D17</f>
        <v>Policy Aide Community Outreach</v>
      </c>
      <c r="AD17" s="170">
        <f t="shared" ca="1" si="27"/>
        <v>37.738999999999997</v>
      </c>
      <c r="AE17" s="170">
        <f t="shared" ca="1" si="27"/>
        <v>38.493000000000002</v>
      </c>
      <c r="AF17" s="170">
        <f t="shared" ca="1" si="27"/>
        <v>39.262999999999998</v>
      </c>
      <c r="AG17" s="170">
        <f t="shared" ca="1" si="27"/>
        <v>40.048000000000002</v>
      </c>
      <c r="AH17" s="170">
        <f t="shared" ca="1" si="27"/>
        <v>40.847999999999999</v>
      </c>
      <c r="AI17" s="170">
        <f t="shared" ca="1" si="27"/>
        <v>41.665999999999997</v>
      </c>
      <c r="AJ17" s="170">
        <f t="shared" ca="1" si="27"/>
        <v>42.5</v>
      </c>
      <c r="AL17" s="187"/>
      <c r="AM17" s="187"/>
      <c r="AN17" s="187"/>
      <c r="AO17" s="187"/>
      <c r="AP17" s="187"/>
      <c r="AQ17" s="187"/>
      <c r="AR17" s="187"/>
      <c r="AS17" s="187"/>
    </row>
    <row r="18" spans="1:45">
      <c r="A18" s="113"/>
      <c r="B18" s="113"/>
      <c r="D18" s="115"/>
      <c r="E18" s="112"/>
      <c r="F18" s="112"/>
      <c r="G18" s="112"/>
      <c r="H18" s="112"/>
      <c r="I18" s="112"/>
      <c r="J18" s="112"/>
      <c r="K18" s="112"/>
      <c r="AD18" s="170"/>
      <c r="AE18" s="170"/>
      <c r="AF18" s="170"/>
      <c r="AG18" s="170"/>
      <c r="AH18" s="170"/>
      <c r="AI18" s="170"/>
      <c r="AJ18" s="170"/>
      <c r="AL18" s="187"/>
      <c r="AM18" s="187"/>
      <c r="AN18" s="187"/>
      <c r="AO18" s="187"/>
      <c r="AP18" s="187"/>
      <c r="AQ18" s="187"/>
      <c r="AR18" s="187"/>
      <c r="AS18" s="187"/>
    </row>
    <row r="19" spans="1:45">
      <c r="A19" s="163" t="s">
        <v>18</v>
      </c>
      <c r="B19" s="113"/>
      <c r="D19" s="115"/>
      <c r="E19" s="112"/>
      <c r="F19" s="112"/>
      <c r="G19" s="112"/>
      <c r="H19" s="112"/>
      <c r="I19" s="112"/>
      <c r="J19" s="112"/>
      <c r="K19" s="112"/>
      <c r="AD19" s="170"/>
      <c r="AE19" s="170"/>
      <c r="AF19" s="170"/>
      <c r="AG19" s="170"/>
      <c r="AH19" s="170"/>
      <c r="AI19" s="170"/>
      <c r="AJ19" s="170"/>
      <c r="AL19" s="187"/>
      <c r="AM19" s="187"/>
      <c r="AN19" s="187"/>
      <c r="AO19" s="187"/>
      <c r="AP19" s="187"/>
      <c r="AQ19" s="187"/>
      <c r="AR19" s="187"/>
      <c r="AS19" s="187"/>
    </row>
    <row r="20" spans="1:45">
      <c r="A20" s="162" t="s">
        <v>1</v>
      </c>
      <c r="B20" s="132" t="s">
        <v>45</v>
      </c>
      <c r="C20" s="162" t="s">
        <v>0</v>
      </c>
      <c r="D20" s="132" t="s">
        <v>104</v>
      </c>
      <c r="E20" s="133" t="s">
        <v>111</v>
      </c>
      <c r="F20" s="133" t="s">
        <v>112</v>
      </c>
      <c r="G20" s="133" t="s">
        <v>113</v>
      </c>
      <c r="H20" s="133" t="s">
        <v>114</v>
      </c>
      <c r="I20" s="133" t="s">
        <v>115</v>
      </c>
      <c r="J20" s="133" t="s">
        <v>116</v>
      </c>
      <c r="K20" s="133" t="s">
        <v>117</v>
      </c>
      <c r="L20" s="133" t="s">
        <v>122</v>
      </c>
      <c r="N20" s="143" t="s">
        <v>1</v>
      </c>
      <c r="O20" s="143"/>
      <c r="P20" s="143" t="s">
        <v>104</v>
      </c>
      <c r="Q20" s="144" t="s">
        <v>45</v>
      </c>
      <c r="R20" s="144" t="s">
        <v>140</v>
      </c>
      <c r="S20" s="144" t="s">
        <v>112</v>
      </c>
      <c r="T20" s="144" t="s">
        <v>113</v>
      </c>
      <c r="U20" s="144" t="s">
        <v>114</v>
      </c>
      <c r="V20" s="144" t="s">
        <v>115</v>
      </c>
      <c r="W20" s="144" t="s">
        <v>116</v>
      </c>
      <c r="X20" s="144" t="s">
        <v>117</v>
      </c>
      <c r="Y20" s="144" t="s">
        <v>141</v>
      </c>
      <c r="AA20" s="167" t="s">
        <v>1</v>
      </c>
      <c r="AB20" s="168" t="s">
        <v>45</v>
      </c>
      <c r="AC20" s="167" t="s">
        <v>104</v>
      </c>
      <c r="AD20" s="168" t="s">
        <v>140</v>
      </c>
      <c r="AE20" s="168" t="s">
        <v>112</v>
      </c>
      <c r="AF20" s="168" t="s">
        <v>113</v>
      </c>
      <c r="AG20" s="168" t="s">
        <v>114</v>
      </c>
      <c r="AH20" s="168" t="s">
        <v>115</v>
      </c>
      <c r="AI20" s="168" t="s">
        <v>116</v>
      </c>
      <c r="AJ20" s="168" t="s">
        <v>117</v>
      </c>
      <c r="AK20" s="168" t="s">
        <v>141</v>
      </c>
      <c r="AL20" s="187"/>
      <c r="AM20" s="187"/>
      <c r="AN20" s="187"/>
      <c r="AO20" s="187"/>
      <c r="AP20" s="187"/>
      <c r="AQ20" s="187"/>
      <c r="AR20" s="187"/>
      <c r="AS20" s="187"/>
    </row>
    <row r="21" spans="1:45">
      <c r="A21" s="113" t="s">
        <v>34</v>
      </c>
      <c r="B21" s="113" t="s">
        <v>39</v>
      </c>
      <c r="C21" s="113" t="s">
        <v>6</v>
      </c>
      <c r="D21" s="115" t="s">
        <v>85</v>
      </c>
      <c r="E21" s="112">
        <f t="shared" ref="E21:L21" ca="1" si="31">ROUND(R21,0)</f>
        <v>110739</v>
      </c>
      <c r="F21" s="112">
        <f t="shared" ca="1" si="31"/>
        <v>112955</v>
      </c>
      <c r="G21" s="112">
        <f t="shared" ca="1" si="31"/>
        <v>115214</v>
      </c>
      <c r="H21" s="112">
        <f t="shared" ca="1" si="31"/>
        <v>117517</v>
      </c>
      <c r="I21" s="112">
        <f t="shared" ca="1" si="31"/>
        <v>119869</v>
      </c>
      <c r="J21" s="112">
        <f t="shared" ca="1" si="31"/>
        <v>122264</v>
      </c>
      <c r="K21" s="112">
        <f t="shared" ca="1" si="31"/>
        <v>124711</v>
      </c>
      <c r="L21" s="112">
        <f t="shared" ca="1" si="31"/>
        <v>141674</v>
      </c>
      <c r="N21" s="134" t="str">
        <f>A21</f>
        <v>C09175</v>
      </c>
      <c r="O21" s="136" t="s">
        <v>169</v>
      </c>
      <c r="P21" s="134" t="str">
        <f>D21</f>
        <v>Principal Policy Aide</v>
      </c>
      <c r="Q21" s="136" t="str">
        <f>B21</f>
        <v>M04</v>
      </c>
      <c r="R21" s="137" cm="1">
        <f t="array" aca="1" ref="R21" ca="1">IF($O21="Y",(VLOOKUP($N21,INDIRECT($O$3),R$8,0)*INDIRECT($N$2)),VLOOKUP($N21,INDIRECT($O$3),R$8,0))</f>
        <v>110739</v>
      </c>
      <c r="S21" s="137" cm="1">
        <f t="array" aca="1" ref="S21" ca="1">IF($O21="Y",(VLOOKUP($N21,INDIRECT($O$3),S$8,0)*INDIRECT($N$2)),VLOOKUP($N21,INDIRECT($O$3),S$8,0))</f>
        <v>112955</v>
      </c>
      <c r="T21" s="137" cm="1">
        <f t="array" aca="1" ref="T21" ca="1">IF($O21="Y",(VLOOKUP($N21,INDIRECT($O$3),T$8,0)*INDIRECT($N$2)),VLOOKUP($N21,INDIRECT($O$3),T$8,0))</f>
        <v>115214</v>
      </c>
      <c r="U21" s="137" cm="1">
        <f t="array" aca="1" ref="U21" ca="1">IF($O21="Y",(VLOOKUP($N21,INDIRECT($O$3),U$8,0)*INDIRECT($N$2)),VLOOKUP($N21,INDIRECT($O$3),U$8,0))</f>
        <v>117517</v>
      </c>
      <c r="V21" s="137" cm="1">
        <f t="array" aca="1" ref="V21" ca="1">IF($O21="Y",(VLOOKUP($N21,INDIRECT($O$3),V$8,0)*INDIRECT($N$2)),VLOOKUP($N21,INDIRECT($O$3),V$8,0))</f>
        <v>119869</v>
      </c>
      <c r="W21" s="137" cm="1">
        <f t="array" aca="1" ref="W21" ca="1">IF($O21="Y",(VLOOKUP($N21,INDIRECT($O$3),W$8,0)*INDIRECT($N$2)),VLOOKUP($N21,INDIRECT($O$3),W$8,0))</f>
        <v>122264</v>
      </c>
      <c r="X21" s="137" cm="1">
        <f t="array" aca="1" ref="X21" ca="1">IF($O21="Y",(VLOOKUP($N21,INDIRECT($O$3),X$8,0)*INDIRECT($N$2)),VLOOKUP($N21,INDIRECT($O$3),X$8,0))</f>
        <v>124711</v>
      </c>
      <c r="Y21" s="137" cm="1">
        <f t="array" aca="1" ref="Y21" ca="1">IF($O21="Y",(VLOOKUP($N21,INDIRECT($O$3),Y$8,0)*INDIRECT($N$2)),VLOOKUP($N21,INDIRECT($O$3),Y$8,0))</f>
        <v>141674</v>
      </c>
      <c r="Z21" s="137"/>
      <c r="AA21" s="169" t="str">
        <f>A21</f>
        <v>C09175</v>
      </c>
      <c r="AB21" s="169" t="str">
        <f>B21</f>
        <v>M04</v>
      </c>
      <c r="AC21" s="166" t="str">
        <f>D21</f>
        <v>Principal Policy Aide</v>
      </c>
      <c r="AD21" s="170">
        <f t="shared" ref="AD21:AK21" ca="1" si="32">ROUNDUP(R21/2080,3)</f>
        <v>53.24</v>
      </c>
      <c r="AE21" s="170">
        <f t="shared" ca="1" si="32"/>
        <v>54.305999999999997</v>
      </c>
      <c r="AF21" s="170">
        <f t="shared" ca="1" si="32"/>
        <v>55.392000000000003</v>
      </c>
      <c r="AG21" s="170">
        <f t="shared" ca="1" si="32"/>
        <v>56.499000000000002</v>
      </c>
      <c r="AH21" s="170">
        <f t="shared" ca="1" si="32"/>
        <v>57.63</v>
      </c>
      <c r="AI21" s="170">
        <f t="shared" ca="1" si="32"/>
        <v>58.780999999999999</v>
      </c>
      <c r="AJ21" s="170">
        <f t="shared" ca="1" si="32"/>
        <v>59.957999999999998</v>
      </c>
      <c r="AK21" s="170">
        <f t="shared" ca="1" si="32"/>
        <v>68.113</v>
      </c>
      <c r="AL21" s="187"/>
      <c r="AM21" s="187"/>
      <c r="AN21" s="187"/>
      <c r="AO21" s="187"/>
      <c r="AP21" s="187"/>
      <c r="AQ21" s="187"/>
      <c r="AR21" s="187"/>
      <c r="AS21" s="187"/>
    </row>
    <row r="22" spans="1:45">
      <c r="A22" s="113"/>
      <c r="B22" s="113"/>
      <c r="D22" s="115" t="s">
        <v>123</v>
      </c>
      <c r="F22" s="112"/>
      <c r="G22" s="112"/>
      <c r="H22" s="112"/>
      <c r="I22" s="112"/>
      <c r="J22" s="112"/>
      <c r="K22" s="112"/>
      <c r="AD22" s="170"/>
      <c r="AE22" s="170"/>
      <c r="AF22" s="170"/>
      <c r="AG22" s="170"/>
      <c r="AH22" s="170"/>
      <c r="AI22" s="170"/>
      <c r="AJ22" s="170"/>
      <c r="AL22" s="187"/>
      <c r="AM22" s="187"/>
      <c r="AN22" s="187"/>
      <c r="AO22" s="187"/>
      <c r="AP22" s="187"/>
      <c r="AQ22" s="187"/>
      <c r="AR22" s="187"/>
      <c r="AS22" s="187"/>
    </row>
    <row r="23" spans="1:45">
      <c r="A23" s="113" t="s">
        <v>35</v>
      </c>
      <c r="B23" s="113" t="s">
        <v>38</v>
      </c>
      <c r="C23" s="113" t="s">
        <v>6</v>
      </c>
      <c r="D23" s="115" t="s">
        <v>56</v>
      </c>
      <c r="E23" s="112">
        <f t="shared" ref="E23:K27" ca="1" si="33">ROUND(R23,0)</f>
        <v>97228</v>
      </c>
      <c r="F23" s="112">
        <f t="shared" ca="1" si="33"/>
        <v>99173</v>
      </c>
      <c r="G23" s="112">
        <f t="shared" ca="1" si="33"/>
        <v>101155</v>
      </c>
      <c r="H23" s="112">
        <f t="shared" ca="1" si="33"/>
        <v>103179</v>
      </c>
      <c r="I23" s="112">
        <f t="shared" ca="1" si="33"/>
        <v>105241</v>
      </c>
      <c r="J23" s="112">
        <f t="shared" ca="1" si="33"/>
        <v>107344</v>
      </c>
      <c r="K23" s="112">
        <f t="shared" ca="1" si="33"/>
        <v>109494</v>
      </c>
      <c r="L23" s="112">
        <f t="shared" ref="L23:L27" ca="1" si="34">Y23</f>
        <v>0</v>
      </c>
      <c r="N23" s="134" t="str">
        <f t="shared" ref="N23:N27" si="35">A23</f>
        <v>C09174</v>
      </c>
      <c r="O23" s="136" t="s">
        <v>169</v>
      </c>
      <c r="P23" s="134" t="str">
        <f>D23</f>
        <v>Sr. Policy Aide/Press Secretary</v>
      </c>
      <c r="Q23" s="136" t="str">
        <f>B23</f>
        <v>M03</v>
      </c>
      <c r="R23" s="137" cm="1">
        <f t="array" aca="1" ref="R23" ca="1">IF($O23="Y",(VLOOKUP($N23,INDIRECT($O$3),R$8,0)*INDIRECT($N$2)),VLOOKUP($N23,INDIRECT($O$3),R$8,0))</f>
        <v>97228</v>
      </c>
      <c r="S23" s="137" cm="1">
        <f t="array" aca="1" ref="S23" ca="1">IF($O23="Y",(VLOOKUP($N23,INDIRECT($O$3),S$8,0)*INDIRECT($N$2)),VLOOKUP($N23,INDIRECT($O$3),S$8,0))</f>
        <v>99173</v>
      </c>
      <c r="T23" s="137" cm="1">
        <f t="array" aca="1" ref="T23" ca="1">IF($O23="Y",(VLOOKUP($N23,INDIRECT($O$3),T$8,0)*INDIRECT($N$2)),VLOOKUP($N23,INDIRECT($O$3),T$8,0))</f>
        <v>101155</v>
      </c>
      <c r="U23" s="137" cm="1">
        <f t="array" aca="1" ref="U23" ca="1">IF($O23="Y",(VLOOKUP($N23,INDIRECT($O$3),U$8,0)*INDIRECT($N$2)),VLOOKUP($N23,INDIRECT($O$3),U$8,0))</f>
        <v>103179</v>
      </c>
      <c r="V23" s="137" cm="1">
        <f t="array" aca="1" ref="V23" ca="1">IF($O23="Y",(VLOOKUP($N23,INDIRECT($O$3),V$8,0)*INDIRECT($N$2)),VLOOKUP($N23,INDIRECT($O$3),V$8,0))</f>
        <v>105241</v>
      </c>
      <c r="W23" s="137" cm="1">
        <f t="array" aca="1" ref="W23" ca="1">IF($O23="Y",(VLOOKUP($N23,INDIRECT($O$3),W$8,0)*INDIRECT($N$2)),VLOOKUP($N23,INDIRECT($O$3),W$8,0))</f>
        <v>107344</v>
      </c>
      <c r="X23" s="137" cm="1">
        <f t="array" aca="1" ref="X23" ca="1">IF($O23="Y",(VLOOKUP($N23,INDIRECT($O$3),X$8,0)*INDIRECT($N$2)),VLOOKUP($N23,INDIRECT($O$3),X$8,0))</f>
        <v>109494</v>
      </c>
      <c r="Y23" s="137" cm="1">
        <f t="array" aca="1" ref="Y23" ca="1">IF($O23="Y",(VLOOKUP($N23,INDIRECT($O$3),Y$8,0)*INDIRECT($N$2)),VLOOKUP($N23,INDIRECT($O$3),Y$8,0))</f>
        <v>0</v>
      </c>
      <c r="Z23" s="137"/>
      <c r="AA23" s="169" t="str">
        <f t="shared" ref="AA23:AB27" si="36">A23</f>
        <v>C09174</v>
      </c>
      <c r="AB23" s="169" t="str">
        <f t="shared" si="36"/>
        <v>M03</v>
      </c>
      <c r="AC23" s="166" t="str">
        <f>D23</f>
        <v>Sr. Policy Aide/Press Secretary</v>
      </c>
      <c r="AD23" s="170">
        <f t="shared" ref="AD23:AJ27" ca="1" si="37">ROUNDUP(R23/2080,3)</f>
        <v>46.744999999999997</v>
      </c>
      <c r="AE23" s="170">
        <f t="shared" ca="1" si="37"/>
        <v>47.68</v>
      </c>
      <c r="AF23" s="170">
        <f t="shared" ca="1" si="37"/>
        <v>48.633000000000003</v>
      </c>
      <c r="AG23" s="170">
        <f t="shared" ca="1" si="37"/>
        <v>49.606000000000002</v>
      </c>
      <c r="AH23" s="170">
        <f t="shared" ca="1" si="37"/>
        <v>50.597000000000001</v>
      </c>
      <c r="AI23" s="170">
        <f t="shared" ca="1" si="37"/>
        <v>51.607999999999997</v>
      </c>
      <c r="AJ23" s="170">
        <f t="shared" ca="1" si="37"/>
        <v>52.642000000000003</v>
      </c>
      <c r="AL23" s="187"/>
      <c r="AM23" s="187"/>
      <c r="AN23" s="187"/>
      <c r="AO23" s="187"/>
      <c r="AP23" s="187"/>
      <c r="AQ23" s="187"/>
      <c r="AR23" s="187"/>
      <c r="AS23" s="187"/>
    </row>
    <row r="24" spans="1:45">
      <c r="A24" s="113" t="s">
        <v>36</v>
      </c>
      <c r="B24" s="113" t="s">
        <v>38</v>
      </c>
      <c r="C24" s="113" t="s">
        <v>6</v>
      </c>
      <c r="D24" s="115" t="s">
        <v>63</v>
      </c>
      <c r="E24" s="112">
        <f t="shared" ca="1" si="33"/>
        <v>97228</v>
      </c>
      <c r="F24" s="112">
        <f t="shared" ca="1" si="33"/>
        <v>99173</v>
      </c>
      <c r="G24" s="112">
        <f t="shared" ca="1" si="33"/>
        <v>101155</v>
      </c>
      <c r="H24" s="112">
        <f t="shared" ca="1" si="33"/>
        <v>103179</v>
      </c>
      <c r="I24" s="112">
        <f t="shared" ca="1" si="33"/>
        <v>105241</v>
      </c>
      <c r="J24" s="112">
        <f t="shared" ca="1" si="33"/>
        <v>107344</v>
      </c>
      <c r="K24" s="112">
        <f t="shared" ca="1" si="33"/>
        <v>109494</v>
      </c>
      <c r="L24" s="112">
        <f t="shared" ca="1" si="34"/>
        <v>0</v>
      </c>
      <c r="N24" s="134" t="str">
        <f t="shared" si="35"/>
        <v>C09173</v>
      </c>
      <c r="O24" s="136" t="s">
        <v>169</v>
      </c>
      <c r="P24" s="134" t="str">
        <f>D24</f>
        <v>Sr. Policy Aide</v>
      </c>
      <c r="Q24" s="136" t="str">
        <f>B24</f>
        <v>M03</v>
      </c>
      <c r="R24" s="137" cm="1">
        <f t="array" aca="1" ref="R24" ca="1">IF($O24="Y",(VLOOKUP($N24,INDIRECT($O$3),R$8,0)*INDIRECT($N$2)),VLOOKUP($N24,INDIRECT($O$3),R$8,0))</f>
        <v>97228</v>
      </c>
      <c r="S24" s="137" cm="1">
        <f t="array" aca="1" ref="S24" ca="1">IF($O24="Y",(VLOOKUP($N24,INDIRECT($O$3),S$8,0)*INDIRECT($N$2)),VLOOKUP($N24,INDIRECT($O$3),S$8,0))</f>
        <v>99173</v>
      </c>
      <c r="T24" s="137" cm="1">
        <f t="array" aca="1" ref="T24" ca="1">IF($O24="Y",(VLOOKUP($N24,INDIRECT($O$3),T$8,0)*INDIRECT($N$2)),VLOOKUP($N24,INDIRECT($O$3),T$8,0))</f>
        <v>101155</v>
      </c>
      <c r="U24" s="137" cm="1">
        <f t="array" aca="1" ref="U24" ca="1">IF($O24="Y",(VLOOKUP($N24,INDIRECT($O$3),U$8,0)*INDIRECT($N$2)),VLOOKUP($N24,INDIRECT($O$3),U$8,0))</f>
        <v>103179</v>
      </c>
      <c r="V24" s="137" cm="1">
        <f t="array" aca="1" ref="V24" ca="1">IF($O24="Y",(VLOOKUP($N24,INDIRECT($O$3),V$8,0)*INDIRECT($N$2)),VLOOKUP($N24,INDIRECT($O$3),V$8,0))</f>
        <v>105241</v>
      </c>
      <c r="W24" s="137" cm="1">
        <f t="array" aca="1" ref="W24" ca="1">IF($O24="Y",(VLOOKUP($N24,INDIRECT($O$3),W$8,0)*INDIRECT($N$2)),VLOOKUP($N24,INDIRECT($O$3),W$8,0))</f>
        <v>107344</v>
      </c>
      <c r="X24" s="137" cm="1">
        <f t="array" aca="1" ref="X24" ca="1">IF($O24="Y",(VLOOKUP($N24,INDIRECT($O$3),X$8,0)*INDIRECT($N$2)),VLOOKUP($N24,INDIRECT($O$3),X$8,0))</f>
        <v>109494</v>
      </c>
      <c r="Y24" s="137" cm="1">
        <f t="array" aca="1" ref="Y24" ca="1">IF($O24="Y",(VLOOKUP($N24,INDIRECT($O$3),Y$8,0)*INDIRECT($N$2)),VLOOKUP($N24,INDIRECT($O$3),Y$8,0))</f>
        <v>0</v>
      </c>
      <c r="Z24" s="137"/>
      <c r="AA24" s="169" t="str">
        <f t="shared" si="36"/>
        <v>C09173</v>
      </c>
      <c r="AB24" s="169" t="str">
        <f t="shared" si="36"/>
        <v>M03</v>
      </c>
      <c r="AC24" s="166" t="str">
        <f>D24</f>
        <v>Sr. Policy Aide</v>
      </c>
      <c r="AD24" s="170">
        <f t="shared" ca="1" si="37"/>
        <v>46.744999999999997</v>
      </c>
      <c r="AE24" s="170">
        <f t="shared" ca="1" si="37"/>
        <v>47.68</v>
      </c>
      <c r="AF24" s="170">
        <f t="shared" ca="1" si="37"/>
        <v>48.633000000000003</v>
      </c>
      <c r="AG24" s="170">
        <f t="shared" ca="1" si="37"/>
        <v>49.606000000000002</v>
      </c>
      <c r="AH24" s="170">
        <f t="shared" ca="1" si="37"/>
        <v>50.597000000000001</v>
      </c>
      <c r="AI24" s="170">
        <f t="shared" ca="1" si="37"/>
        <v>51.607999999999997</v>
      </c>
      <c r="AJ24" s="170">
        <f t="shared" ca="1" si="37"/>
        <v>52.642000000000003</v>
      </c>
      <c r="AL24" s="187"/>
      <c r="AM24" s="187"/>
      <c r="AN24" s="187"/>
      <c r="AO24" s="187"/>
      <c r="AP24" s="187"/>
      <c r="AQ24" s="187"/>
      <c r="AR24" s="187"/>
      <c r="AS24" s="187"/>
    </row>
    <row r="25" spans="1:45">
      <c r="A25" s="113" t="s">
        <v>15</v>
      </c>
      <c r="B25" s="113">
        <v>30</v>
      </c>
      <c r="C25" s="113" t="s">
        <v>6</v>
      </c>
      <c r="D25" s="115" t="s">
        <v>22</v>
      </c>
      <c r="E25" s="112">
        <f t="shared" ca="1" si="33"/>
        <v>84728</v>
      </c>
      <c r="F25" s="112">
        <f t="shared" ca="1" si="33"/>
        <v>86459</v>
      </c>
      <c r="G25" s="112">
        <f t="shared" ca="1" si="33"/>
        <v>88221</v>
      </c>
      <c r="H25" s="112">
        <f t="shared" ca="1" si="33"/>
        <v>90023</v>
      </c>
      <c r="I25" s="112">
        <f t="shared" ca="1" si="33"/>
        <v>91859</v>
      </c>
      <c r="J25" s="112">
        <f t="shared" ca="1" si="33"/>
        <v>93733</v>
      </c>
      <c r="K25" s="112">
        <f t="shared" ca="1" si="33"/>
        <v>95648</v>
      </c>
      <c r="L25" s="112">
        <f t="shared" ca="1" si="34"/>
        <v>0</v>
      </c>
      <c r="N25" s="134" t="str">
        <f t="shared" si="35"/>
        <v>C02740</v>
      </c>
      <c r="O25" s="136" t="s">
        <v>169</v>
      </c>
      <c r="P25" s="134" t="str">
        <f>D25</f>
        <v xml:space="preserve">Council Member Assistant/Aide </v>
      </c>
      <c r="Q25" s="136">
        <f>B25</f>
        <v>30</v>
      </c>
      <c r="R25" s="137" cm="1">
        <f t="array" aca="1" ref="R25" ca="1">IF($O25="Y",(VLOOKUP($N25,INDIRECT($O$3),R$8,0)*INDIRECT($N$2)),VLOOKUP($N25,INDIRECT($O$3),R$8,0))</f>
        <v>84728</v>
      </c>
      <c r="S25" s="137" cm="1">
        <f t="array" aca="1" ref="S25" ca="1">IF($O25="Y",(VLOOKUP($N25,INDIRECT($O$3),S$8,0)*INDIRECT($N$2)),VLOOKUP($N25,INDIRECT($O$3),S$8,0))</f>
        <v>86459</v>
      </c>
      <c r="T25" s="137" cm="1">
        <f t="array" aca="1" ref="T25" ca="1">IF($O25="Y",(VLOOKUP($N25,INDIRECT($O$3),T$8,0)*INDIRECT($N$2)),VLOOKUP($N25,INDIRECT($O$3),T$8,0))</f>
        <v>88221</v>
      </c>
      <c r="U25" s="137" cm="1">
        <f t="array" aca="1" ref="U25" ca="1">IF($O25="Y",(VLOOKUP($N25,INDIRECT($O$3),U$8,0)*INDIRECT($N$2)),VLOOKUP($N25,INDIRECT($O$3),U$8,0))</f>
        <v>90023</v>
      </c>
      <c r="V25" s="137" cm="1">
        <f t="array" aca="1" ref="V25" ca="1">IF($O25="Y",(VLOOKUP($N25,INDIRECT($O$3),V$8,0)*INDIRECT($N$2)),VLOOKUP($N25,INDIRECT($O$3),V$8,0))</f>
        <v>91859</v>
      </c>
      <c r="W25" s="137" cm="1">
        <f t="array" aca="1" ref="W25" ca="1">IF($O25="Y",(VLOOKUP($N25,INDIRECT($O$3),W$8,0)*INDIRECT($N$2)),VLOOKUP($N25,INDIRECT($O$3),W$8,0))</f>
        <v>93733</v>
      </c>
      <c r="X25" s="137" cm="1">
        <f t="array" aca="1" ref="X25" ca="1">IF($O25="Y",(VLOOKUP($N25,INDIRECT($O$3),X$8,0)*INDIRECT($N$2)),VLOOKUP($N25,INDIRECT($O$3),X$8,0))</f>
        <v>95648</v>
      </c>
      <c r="Y25" s="137" cm="1">
        <f t="array" aca="1" ref="Y25" ca="1">IF($O25="Y",(VLOOKUP($N25,INDIRECT($O$3),Y$8,0)*INDIRECT($N$2)),VLOOKUP($N25,INDIRECT($O$3),Y$8,0))</f>
        <v>0</v>
      </c>
      <c r="Z25" s="137"/>
      <c r="AA25" s="169" t="str">
        <f t="shared" si="36"/>
        <v>C02740</v>
      </c>
      <c r="AB25" s="169">
        <f t="shared" si="36"/>
        <v>30</v>
      </c>
      <c r="AC25" s="166" t="str">
        <f>D25</f>
        <v xml:space="preserve">Council Member Assistant/Aide </v>
      </c>
      <c r="AD25" s="170">
        <f t="shared" ca="1" si="37"/>
        <v>40.734999999999999</v>
      </c>
      <c r="AE25" s="170">
        <f t="shared" ca="1" si="37"/>
        <v>41.567</v>
      </c>
      <c r="AF25" s="170">
        <f t="shared" ca="1" si="37"/>
        <v>42.414000000000001</v>
      </c>
      <c r="AG25" s="170">
        <f t="shared" ca="1" si="37"/>
        <v>43.280999999999999</v>
      </c>
      <c r="AH25" s="170">
        <f t="shared" ca="1" si="37"/>
        <v>44.162999999999997</v>
      </c>
      <c r="AI25" s="170">
        <f t="shared" ca="1" si="37"/>
        <v>45.064</v>
      </c>
      <c r="AJ25" s="170">
        <f t="shared" ca="1" si="37"/>
        <v>45.984999999999999</v>
      </c>
      <c r="AL25" s="187"/>
      <c r="AM25" s="187"/>
      <c r="AN25" s="187"/>
      <c r="AO25" s="187"/>
      <c r="AP25" s="187"/>
      <c r="AQ25" s="187"/>
      <c r="AR25" s="187"/>
      <c r="AS25" s="187"/>
    </row>
    <row r="26" spans="1:45">
      <c r="A26" s="113" t="s">
        <v>46</v>
      </c>
      <c r="B26" s="113">
        <v>21</v>
      </c>
      <c r="C26" s="113" t="s">
        <v>6</v>
      </c>
      <c r="D26" s="115" t="s">
        <v>47</v>
      </c>
      <c r="E26" s="112">
        <f t="shared" ca="1" si="33"/>
        <v>76922</v>
      </c>
      <c r="F26" s="112">
        <f t="shared" ca="1" si="33"/>
        <v>78491</v>
      </c>
      <c r="G26" s="112">
        <f t="shared" ca="1" si="33"/>
        <v>80095</v>
      </c>
      <c r="H26" s="112">
        <f t="shared" ca="1" si="33"/>
        <v>81727</v>
      </c>
      <c r="I26" s="112">
        <f t="shared" ca="1" si="33"/>
        <v>83396</v>
      </c>
      <c r="J26" s="112">
        <f t="shared" ca="1" si="33"/>
        <v>85099</v>
      </c>
      <c r="K26" s="112">
        <f t="shared" ca="1" si="33"/>
        <v>86835</v>
      </c>
      <c r="L26" s="112">
        <f t="shared" ca="1" si="34"/>
        <v>0</v>
      </c>
      <c r="N26" s="134" t="str">
        <f t="shared" si="35"/>
        <v>C02755</v>
      </c>
      <c r="O26" s="136" t="s">
        <v>169</v>
      </c>
      <c r="P26" s="134" t="str">
        <f>D26</f>
        <v>Council Office Associate Appt</v>
      </c>
      <c r="Q26" s="136">
        <f>B26</f>
        <v>21</v>
      </c>
      <c r="R26" s="137" cm="1">
        <f t="array" aca="1" ref="R26" ca="1">IF($O26="Y",(VLOOKUP($N26,INDIRECT($O$3),R$8,0)*INDIRECT($N$2)),VLOOKUP($N26,INDIRECT($O$3),R$8,0))</f>
        <v>76922</v>
      </c>
      <c r="S26" s="137" cm="1">
        <f t="array" aca="1" ref="S26" ca="1">IF($O26="Y",(VLOOKUP($N26,INDIRECT($O$3),S$8,0)*INDIRECT($N$2)),VLOOKUP($N26,INDIRECT($O$3),S$8,0))</f>
        <v>78491</v>
      </c>
      <c r="T26" s="137" cm="1">
        <f t="array" aca="1" ref="T26" ca="1">IF($O26="Y",(VLOOKUP($N26,INDIRECT($O$3),T$8,0)*INDIRECT($N$2)),VLOOKUP($N26,INDIRECT($O$3),T$8,0))</f>
        <v>80095</v>
      </c>
      <c r="U26" s="137" cm="1">
        <f t="array" aca="1" ref="U26" ca="1">IF($O26="Y",(VLOOKUP($N26,INDIRECT($O$3),U$8,0)*INDIRECT($N$2)),VLOOKUP($N26,INDIRECT($O$3),U$8,0))</f>
        <v>81727</v>
      </c>
      <c r="V26" s="137" cm="1">
        <f t="array" aca="1" ref="V26" ca="1">IF($O26="Y",(VLOOKUP($N26,INDIRECT($O$3),V$8,0)*INDIRECT($N$2)),VLOOKUP($N26,INDIRECT($O$3),V$8,0))</f>
        <v>83396</v>
      </c>
      <c r="W26" s="137" cm="1">
        <f t="array" aca="1" ref="W26" ca="1">IF($O26="Y",(VLOOKUP($N26,INDIRECT($O$3),W$8,0)*INDIRECT($N$2)),VLOOKUP($N26,INDIRECT($O$3),W$8,0))</f>
        <v>85099</v>
      </c>
      <c r="X26" s="137" cm="1">
        <f t="array" aca="1" ref="X26" ca="1">IF($O26="Y",(VLOOKUP($N26,INDIRECT($O$3),X$8,0)*INDIRECT($N$2)),VLOOKUP($N26,INDIRECT($O$3),X$8,0))</f>
        <v>86835</v>
      </c>
      <c r="Y26" s="137" cm="1">
        <f t="array" aca="1" ref="Y26" ca="1">IF($O26="Y",(VLOOKUP($N26,INDIRECT($O$3),Y$8,0)*INDIRECT($N$2)),VLOOKUP($N26,INDIRECT($O$3),Y$8,0))</f>
        <v>0</v>
      </c>
      <c r="Z26" s="137"/>
      <c r="AA26" s="169" t="str">
        <f t="shared" si="36"/>
        <v>C02755</v>
      </c>
      <c r="AB26" s="169">
        <f t="shared" si="36"/>
        <v>21</v>
      </c>
      <c r="AC26" s="166" t="str">
        <f>D26</f>
        <v>Council Office Associate Appt</v>
      </c>
      <c r="AD26" s="170">
        <f t="shared" ca="1" si="37"/>
        <v>36.981999999999999</v>
      </c>
      <c r="AE26" s="170">
        <f t="shared" ca="1" si="37"/>
        <v>37.737000000000002</v>
      </c>
      <c r="AF26" s="170">
        <f t="shared" ca="1" si="37"/>
        <v>38.508000000000003</v>
      </c>
      <c r="AG26" s="170">
        <f t="shared" ca="1" si="37"/>
        <v>39.292000000000002</v>
      </c>
      <c r="AH26" s="170">
        <f t="shared" ca="1" si="37"/>
        <v>40.094999999999999</v>
      </c>
      <c r="AI26" s="170">
        <f t="shared" ca="1" si="37"/>
        <v>40.912999999999997</v>
      </c>
      <c r="AJ26" s="170">
        <f t="shared" ca="1" si="37"/>
        <v>41.747999999999998</v>
      </c>
      <c r="AL26" s="187"/>
      <c r="AM26" s="187"/>
      <c r="AN26" s="187"/>
      <c r="AO26" s="187"/>
      <c r="AP26" s="187"/>
      <c r="AQ26" s="187"/>
      <c r="AR26" s="187"/>
      <c r="AS26" s="187"/>
    </row>
    <row r="27" spans="1:45">
      <c r="A27" s="113" t="s">
        <v>83</v>
      </c>
      <c r="B27" s="113">
        <v>20</v>
      </c>
      <c r="C27" s="113" t="s">
        <v>6</v>
      </c>
      <c r="D27" s="115" t="s">
        <v>82</v>
      </c>
      <c r="E27" s="112">
        <f t="shared" ca="1" si="33"/>
        <v>65723</v>
      </c>
      <c r="F27" s="112">
        <f t="shared" ca="1" si="33"/>
        <v>67034</v>
      </c>
      <c r="G27" s="112">
        <f t="shared" ca="1" si="33"/>
        <v>68378</v>
      </c>
      <c r="H27" s="112">
        <f t="shared" ca="1" si="33"/>
        <v>69743</v>
      </c>
      <c r="I27" s="112">
        <f t="shared" ca="1" si="33"/>
        <v>71140</v>
      </c>
      <c r="J27" s="112">
        <f t="shared" ca="1" si="33"/>
        <v>72561</v>
      </c>
      <c r="K27" s="112">
        <f t="shared" ca="1" si="33"/>
        <v>74013</v>
      </c>
      <c r="L27" s="112">
        <f t="shared" ca="1" si="34"/>
        <v>0</v>
      </c>
      <c r="N27" s="134" t="str">
        <f t="shared" si="35"/>
        <v>C00270</v>
      </c>
      <c r="O27" s="136" t="s">
        <v>169</v>
      </c>
      <c r="P27" s="134" t="str">
        <f>D27</f>
        <v>Administrative Aid to the Mayor</v>
      </c>
      <c r="Q27" s="136">
        <f>B27</f>
        <v>20</v>
      </c>
      <c r="R27" s="137" cm="1">
        <f t="array" aca="1" ref="R27" ca="1">IF($O27="Y",(VLOOKUP($N27,INDIRECT($O$3),R$8,0)*INDIRECT($N$2)),VLOOKUP($N27,INDIRECT($O$3),R$8,0))</f>
        <v>65723</v>
      </c>
      <c r="S27" s="137" cm="1">
        <f t="array" aca="1" ref="S27" ca="1">IF($O27="Y",(VLOOKUP($N27,INDIRECT($O$3),S$8,0)*INDIRECT($N$2)),VLOOKUP($N27,INDIRECT($O$3),S$8,0))</f>
        <v>67034</v>
      </c>
      <c r="T27" s="137" cm="1">
        <f t="array" aca="1" ref="T27" ca="1">IF($O27="Y",(VLOOKUP($N27,INDIRECT($O$3),T$8,0)*INDIRECT($N$2)),VLOOKUP($N27,INDIRECT($O$3),T$8,0))</f>
        <v>68378</v>
      </c>
      <c r="U27" s="137" cm="1">
        <f t="array" aca="1" ref="U27" ca="1">IF($O27="Y",(VLOOKUP($N27,INDIRECT($O$3),U$8,0)*INDIRECT($N$2)),VLOOKUP($N27,INDIRECT($O$3),U$8,0))</f>
        <v>69743</v>
      </c>
      <c r="V27" s="137" cm="1">
        <f t="array" aca="1" ref="V27" ca="1">IF($O27="Y",(VLOOKUP($N27,INDIRECT($O$3),V$8,0)*INDIRECT($N$2)),VLOOKUP($N27,INDIRECT($O$3),V$8,0))</f>
        <v>71140</v>
      </c>
      <c r="W27" s="137" cm="1">
        <f t="array" aca="1" ref="W27" ca="1">IF($O27="Y",(VLOOKUP($N27,INDIRECT($O$3),W$8,0)*INDIRECT($N$2)),VLOOKUP($N27,INDIRECT($O$3),W$8,0))</f>
        <v>72561</v>
      </c>
      <c r="X27" s="137" cm="1">
        <f t="array" aca="1" ref="X27" ca="1">IF($O27="Y",(VLOOKUP($N27,INDIRECT($O$3),X$8,0)*INDIRECT($N$2)),VLOOKUP($N27,INDIRECT($O$3),X$8,0))</f>
        <v>74013</v>
      </c>
      <c r="Y27" s="137" cm="1">
        <f t="array" aca="1" ref="Y27" ca="1">IF($O27="Y",(VLOOKUP($N27,INDIRECT($O$3),Y$8,0)*INDIRECT($N$2)),VLOOKUP($N27,INDIRECT($O$3),Y$8,0))</f>
        <v>0</v>
      </c>
      <c r="Z27" s="137"/>
      <c r="AA27" s="169" t="str">
        <f t="shared" si="36"/>
        <v>C00270</v>
      </c>
      <c r="AB27" s="169">
        <f t="shared" si="36"/>
        <v>20</v>
      </c>
      <c r="AC27" s="166" t="str">
        <f>D27</f>
        <v>Administrative Aid to the Mayor</v>
      </c>
      <c r="AD27" s="170">
        <f t="shared" ca="1" si="37"/>
        <v>31.597999999999999</v>
      </c>
      <c r="AE27" s="170">
        <f t="shared" ca="1" si="37"/>
        <v>32.228000000000002</v>
      </c>
      <c r="AF27" s="170">
        <f t="shared" ca="1" si="37"/>
        <v>32.875</v>
      </c>
      <c r="AG27" s="170">
        <f t="shared" ca="1" si="37"/>
        <v>33.530999999999999</v>
      </c>
      <c r="AH27" s="170">
        <f t="shared" ca="1" si="37"/>
        <v>34.201999999999998</v>
      </c>
      <c r="AI27" s="170">
        <f t="shared" ca="1" si="37"/>
        <v>34.886000000000003</v>
      </c>
      <c r="AJ27" s="170">
        <f t="shared" ca="1" si="37"/>
        <v>35.584000000000003</v>
      </c>
      <c r="AL27" s="187"/>
      <c r="AM27" s="187"/>
      <c r="AN27" s="187"/>
      <c r="AO27" s="187"/>
      <c r="AP27" s="187"/>
      <c r="AQ27" s="187"/>
      <c r="AR27" s="187"/>
      <c r="AS27" s="187"/>
    </row>
    <row r="28" spans="1:45">
      <c r="A28" s="113"/>
      <c r="B28" s="113"/>
      <c r="D28" s="115"/>
      <c r="L28" s="117"/>
      <c r="AL28" s="187"/>
      <c r="AM28" s="187"/>
      <c r="AN28" s="187"/>
      <c r="AO28" s="187"/>
      <c r="AP28" s="187"/>
      <c r="AQ28" s="187"/>
      <c r="AR28" s="187"/>
      <c r="AS28" s="187"/>
    </row>
    <row r="29" spans="1:45">
      <c r="A29" s="116" t="s">
        <v>163</v>
      </c>
      <c r="B29" s="108"/>
      <c r="D29" s="108"/>
      <c r="E29" s="114"/>
      <c r="G29" s="118"/>
      <c r="K29" s="119"/>
      <c r="L29" s="117"/>
      <c r="N29" s="143" t="s">
        <v>157</v>
      </c>
      <c r="R29" s="144" t="s">
        <v>162</v>
      </c>
      <c r="AA29" s="168" t="s">
        <v>157</v>
      </c>
      <c r="AD29" s="168" t="s">
        <v>162</v>
      </c>
      <c r="AL29" s="187"/>
      <c r="AM29" s="187"/>
      <c r="AN29" s="187"/>
      <c r="AO29" s="187"/>
      <c r="AP29" s="187"/>
      <c r="AQ29" s="187"/>
      <c r="AR29" s="187"/>
      <c r="AS29" s="187"/>
    </row>
    <row r="30" spans="1:45">
      <c r="A30" s="112">
        <f ca="1">ROUND(R30,0)</f>
        <v>524</v>
      </c>
      <c r="B30" s="115" t="s">
        <v>25</v>
      </c>
      <c r="G30" s="122"/>
      <c r="H30" s="118"/>
      <c r="J30" s="119"/>
      <c r="K30" s="119"/>
      <c r="L30" s="117"/>
      <c r="N30" s="134" t="s">
        <v>142</v>
      </c>
      <c r="O30" s="136" t="s">
        <v>169</v>
      </c>
      <c r="P30" s="138" t="s">
        <v>158</v>
      </c>
      <c r="R30" s="137">
        <f ca="1">'2025'!R28*$O$2</f>
        <v>524</v>
      </c>
      <c r="S30" s="137"/>
      <c r="T30" s="137"/>
      <c r="U30" s="137"/>
      <c r="V30" s="137"/>
      <c r="W30" s="137"/>
      <c r="X30" s="137"/>
      <c r="Y30" s="137"/>
      <c r="AA30" s="166" t="s">
        <v>158</v>
      </c>
      <c r="AC30" s="171" t="s">
        <v>158</v>
      </c>
      <c r="AD30" s="172">
        <f ca="1">ROUNDUP(R30/2080,3)</f>
        <v>0.252</v>
      </c>
      <c r="AL30" s="187"/>
      <c r="AM30" s="187"/>
      <c r="AN30" s="187"/>
      <c r="AO30" s="187"/>
      <c r="AP30" s="187"/>
      <c r="AQ30" s="187"/>
      <c r="AR30" s="187"/>
      <c r="AS30" s="187"/>
    </row>
    <row r="31" spans="1:45">
      <c r="A31" s="112">
        <f t="shared" ref="A31:A33" ca="1" si="38">ROUND(R31,0)</f>
        <v>971</v>
      </c>
      <c r="B31" s="115" t="s">
        <v>26</v>
      </c>
      <c r="G31" s="122"/>
      <c r="H31" s="118"/>
      <c r="J31" s="119"/>
      <c r="K31" s="119"/>
      <c r="L31" s="117"/>
      <c r="M31" s="123"/>
      <c r="N31" s="139" t="s">
        <v>143</v>
      </c>
      <c r="O31" s="136" t="s">
        <v>169</v>
      </c>
      <c r="P31" s="138" t="s">
        <v>159</v>
      </c>
      <c r="R31" s="137">
        <f ca="1">'2025'!R29*$O$2</f>
        <v>971</v>
      </c>
      <c r="S31" s="137"/>
      <c r="T31" s="137"/>
      <c r="U31" s="137"/>
      <c r="V31" s="137"/>
      <c r="W31" s="137"/>
      <c r="X31" s="137"/>
      <c r="Y31" s="137"/>
      <c r="Z31" s="140"/>
      <c r="AA31" s="173" t="s">
        <v>159</v>
      </c>
      <c r="AB31" s="174"/>
      <c r="AC31" s="171" t="s">
        <v>159</v>
      </c>
      <c r="AD31" s="172">
        <f t="shared" ref="AD31:AD33" ca="1" si="39">ROUNDUP(R31/2080,3)</f>
        <v>0.46700000000000003</v>
      </c>
      <c r="AE31" s="175"/>
      <c r="AF31" s="176"/>
      <c r="AG31" s="175"/>
      <c r="AH31" s="176"/>
      <c r="AL31" s="187"/>
      <c r="AM31" s="187"/>
      <c r="AN31" s="187"/>
      <c r="AO31" s="187"/>
      <c r="AP31" s="187"/>
      <c r="AQ31" s="187"/>
      <c r="AR31" s="187"/>
      <c r="AS31" s="187"/>
    </row>
    <row r="32" spans="1:45">
      <c r="A32" s="112">
        <f t="shared" ca="1" si="38"/>
        <v>1194</v>
      </c>
      <c r="B32" s="115" t="s">
        <v>27</v>
      </c>
      <c r="G32" s="122"/>
      <c r="H32" s="118"/>
      <c r="I32" s="127"/>
      <c r="J32" s="119"/>
      <c r="K32" s="119"/>
      <c r="L32" s="117"/>
      <c r="M32" s="123"/>
      <c r="N32" s="139" t="s">
        <v>144</v>
      </c>
      <c r="O32" s="136" t="s">
        <v>169</v>
      </c>
      <c r="P32" s="138" t="s">
        <v>160</v>
      </c>
      <c r="R32" s="137">
        <f ca="1">'2025'!R30*$O$2</f>
        <v>1194</v>
      </c>
      <c r="S32" s="137"/>
      <c r="T32" s="137"/>
      <c r="U32" s="137"/>
      <c r="V32" s="137"/>
      <c r="W32" s="137"/>
      <c r="X32" s="137"/>
      <c r="Y32" s="137"/>
      <c r="Z32" s="140"/>
      <c r="AA32" s="173" t="s">
        <v>160</v>
      </c>
      <c r="AB32" s="174"/>
      <c r="AC32" s="171" t="s">
        <v>160</v>
      </c>
      <c r="AD32" s="172">
        <f t="shared" ca="1" si="39"/>
        <v>0.57499999999999996</v>
      </c>
      <c r="AE32" s="175"/>
      <c r="AF32" s="176"/>
      <c r="AG32" s="175"/>
      <c r="AH32" s="176"/>
      <c r="AL32" s="187"/>
      <c r="AM32" s="187"/>
      <c r="AN32" s="187"/>
      <c r="AO32" s="187"/>
      <c r="AP32" s="187"/>
      <c r="AQ32" s="187"/>
      <c r="AR32" s="187"/>
      <c r="AS32" s="187"/>
    </row>
    <row r="33" spans="1:45">
      <c r="A33" s="112">
        <f t="shared" ca="1" si="38"/>
        <v>1568</v>
      </c>
      <c r="B33" s="115" t="s">
        <v>28</v>
      </c>
      <c r="G33" s="122"/>
      <c r="H33" s="118"/>
      <c r="L33" s="117"/>
      <c r="N33" s="134" t="s">
        <v>145</v>
      </c>
      <c r="O33" s="136" t="s">
        <v>169</v>
      </c>
      <c r="P33" s="138" t="s">
        <v>161</v>
      </c>
      <c r="R33" s="137">
        <f ca="1">'2025'!R31*$O$2</f>
        <v>1568</v>
      </c>
      <c r="S33" s="137"/>
      <c r="T33" s="137"/>
      <c r="U33" s="137"/>
      <c r="V33" s="137"/>
      <c r="W33" s="137"/>
      <c r="X33" s="137"/>
      <c r="Y33" s="137"/>
      <c r="AA33" s="166" t="s">
        <v>161</v>
      </c>
      <c r="AC33" s="171" t="s">
        <v>161</v>
      </c>
      <c r="AD33" s="172">
        <f t="shared" ca="1" si="39"/>
        <v>0.754</v>
      </c>
      <c r="AL33" s="187"/>
      <c r="AM33" s="187"/>
      <c r="AN33" s="187"/>
      <c r="AO33" s="187"/>
      <c r="AP33" s="187"/>
      <c r="AQ33" s="187"/>
      <c r="AR33" s="187"/>
      <c r="AS33" s="187"/>
    </row>
    <row r="34" spans="1:45">
      <c r="L34" s="117"/>
      <c r="AF34" s="177"/>
      <c r="AG34" s="178"/>
      <c r="AL34" s="187"/>
      <c r="AM34" s="187"/>
      <c r="AN34" s="187"/>
      <c r="AO34" s="187"/>
      <c r="AP34" s="187"/>
      <c r="AQ34" s="187"/>
      <c r="AR34" s="187"/>
      <c r="AS34" s="187"/>
    </row>
    <row r="35" spans="1:45">
      <c r="A35" s="108"/>
      <c r="B35" s="108"/>
      <c r="C35" s="163"/>
      <c r="D35" s="108"/>
      <c r="E35" s="114"/>
      <c r="L35" s="117"/>
      <c r="M35" s="123"/>
      <c r="N35" s="139"/>
      <c r="O35" s="139"/>
      <c r="P35" s="139"/>
      <c r="Q35" s="140"/>
      <c r="R35" s="182"/>
      <c r="S35" s="182"/>
      <c r="T35" s="182"/>
      <c r="U35" s="182"/>
      <c r="V35" s="182"/>
      <c r="W35" s="182"/>
      <c r="X35" s="182"/>
      <c r="Y35" s="140"/>
      <c r="Z35" s="140"/>
      <c r="AA35" s="174"/>
      <c r="AB35" s="174"/>
      <c r="AC35" s="173"/>
      <c r="AD35" s="175"/>
      <c r="AE35" s="176"/>
      <c r="AF35" s="177"/>
      <c r="AG35" s="178"/>
      <c r="AL35" s="187"/>
    </row>
    <row r="36" spans="1:45">
      <c r="A36" s="108"/>
      <c r="B36" s="108"/>
      <c r="C36" s="163"/>
      <c r="D36" s="108"/>
      <c r="E36" s="114"/>
      <c r="L36" s="117"/>
      <c r="M36" s="123"/>
      <c r="N36" s="139"/>
      <c r="O36" s="139"/>
      <c r="P36" s="139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74"/>
      <c r="AB36" s="174"/>
      <c r="AC36" s="173"/>
      <c r="AD36" s="175"/>
      <c r="AE36" s="176"/>
      <c r="AF36" s="177"/>
      <c r="AG36" s="178"/>
      <c r="AL36" s="187"/>
    </row>
    <row r="37" spans="1:45">
      <c r="D37" s="115"/>
      <c r="L37" s="117"/>
      <c r="M37" s="123"/>
      <c r="N37" s="139"/>
      <c r="O37" s="139"/>
      <c r="P37" s="139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74"/>
      <c r="AB37" s="174"/>
      <c r="AC37" s="173"/>
      <c r="AD37" s="175"/>
      <c r="AE37" s="176"/>
      <c r="AF37" s="177"/>
      <c r="AG37" s="178"/>
      <c r="AL37" s="187"/>
    </row>
    <row r="38" spans="1:45">
      <c r="D38" s="108"/>
      <c r="E38" s="114"/>
      <c r="F38" s="127"/>
      <c r="M38" s="123"/>
      <c r="N38" s="139"/>
      <c r="O38" s="139"/>
      <c r="P38" s="139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74"/>
      <c r="AB38" s="174"/>
      <c r="AC38" s="173"/>
      <c r="AD38" s="175"/>
      <c r="AE38" s="176"/>
    </row>
    <row r="39" spans="1:45">
      <c r="D39" s="115"/>
      <c r="M39" s="123"/>
      <c r="N39" s="139"/>
      <c r="O39" s="139"/>
      <c r="P39" s="139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74"/>
      <c r="AB39" s="174"/>
      <c r="AC39" s="173"/>
      <c r="AD39" s="175"/>
      <c r="AE39" s="176"/>
      <c r="AF39" s="179"/>
    </row>
    <row r="40" spans="1:45">
      <c r="D40" s="115"/>
      <c r="M40" s="123"/>
      <c r="N40" s="139"/>
      <c r="O40" s="139"/>
      <c r="P40" s="139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74"/>
      <c r="AB40" s="174"/>
      <c r="AC40" s="173"/>
      <c r="AD40" s="175"/>
      <c r="AE40" s="176"/>
      <c r="AF40" s="179"/>
    </row>
    <row r="41" spans="1:45">
      <c r="D41" s="115"/>
      <c r="M41" s="123"/>
      <c r="N41" s="139"/>
      <c r="O41" s="139"/>
      <c r="P41" s="139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74"/>
      <c r="AB41" s="174"/>
      <c r="AC41" s="173"/>
      <c r="AD41" s="175"/>
      <c r="AE41" s="176"/>
      <c r="AF41" s="180"/>
      <c r="AG41" s="178"/>
    </row>
    <row r="42" spans="1:45">
      <c r="A42" s="115"/>
      <c r="B42" s="115"/>
      <c r="D42" s="115"/>
      <c r="M42" s="123"/>
      <c r="N42" s="139"/>
      <c r="O42" s="139"/>
      <c r="P42" s="139"/>
      <c r="Q42" s="140"/>
      <c r="R42" s="140"/>
      <c r="S42" s="140"/>
      <c r="T42" s="140"/>
      <c r="U42" s="140"/>
      <c r="V42" s="140"/>
      <c r="W42" s="140"/>
      <c r="X42" s="140"/>
      <c r="Y42" s="140"/>
      <c r="Z42" s="140"/>
      <c r="AA42" s="174"/>
      <c r="AB42" s="174"/>
      <c r="AC42" s="173"/>
      <c r="AD42" s="175"/>
      <c r="AE42" s="176"/>
      <c r="AF42" s="180"/>
      <c r="AG42" s="178"/>
    </row>
    <row r="43" spans="1:45">
      <c r="D43" s="115"/>
      <c r="AF43" s="180"/>
      <c r="AG43" s="178"/>
    </row>
    <row r="44" spans="1:45">
      <c r="A44" s="115"/>
      <c r="B44" s="115"/>
      <c r="D44" s="115"/>
      <c r="AF44" s="180"/>
      <c r="AG44" s="178"/>
    </row>
    <row r="45" spans="1:45">
      <c r="A45" s="115"/>
      <c r="B45" s="115"/>
      <c r="D45" s="113"/>
    </row>
    <row r="46" spans="1:45">
      <c r="D46" s="113"/>
    </row>
  </sheetData>
  <sheetProtection sheet="1" autoFilter="0"/>
  <mergeCells count="3">
    <mergeCell ref="E5:L5"/>
    <mergeCell ref="AL1:AS1"/>
    <mergeCell ref="R2:V2"/>
  </mergeCells>
  <conditionalFormatting sqref="E1:L1048576">
    <cfRule type="cellIs" dxfId="0" priority="1" operator="equal">
      <formula>0</formula>
    </cfRule>
  </conditionalFormatting>
  <pageMargins left="0.25" right="0.25" top="1" bottom="1" header="0.5" footer="0.5"/>
  <pageSetup scale="95" fitToHeight="0" orientation="landscape" r:id="rId1"/>
  <headerFooter>
    <oddFooter>&amp;L&amp;8Last Updated:  &amp;D&amp;R&amp;8Page &amp;P of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A6A91-40C4-4846-9D2D-A2C2B9499908}">
  <sheetPr codeName="Sheet20"/>
  <dimension ref="A1:C4"/>
  <sheetViews>
    <sheetView workbookViewId="0">
      <selection activeCell="C7" sqref="C7"/>
    </sheetView>
  </sheetViews>
  <sheetFormatPr defaultRowHeight="12.5"/>
  <cols>
    <col min="1" max="1" width="10.26953125" bestFit="1" customWidth="1"/>
    <col min="2" max="2" width="11.7265625" bestFit="1" customWidth="1"/>
    <col min="3" max="3" width="77.7265625" bestFit="1" customWidth="1"/>
  </cols>
  <sheetData>
    <row r="1" spans="1:3">
      <c r="A1" s="100">
        <v>43808</v>
      </c>
      <c r="B1" s="101" t="s">
        <v>127</v>
      </c>
      <c r="C1" s="101" t="s">
        <v>128</v>
      </c>
    </row>
    <row r="2" spans="1:3">
      <c r="A2" s="100">
        <v>43817</v>
      </c>
      <c r="B2" s="101" t="s">
        <v>127</v>
      </c>
      <c r="C2" s="101" t="s">
        <v>130</v>
      </c>
    </row>
    <row r="3" spans="1:3">
      <c r="A3" s="100">
        <v>43817</v>
      </c>
      <c r="B3" s="101" t="s">
        <v>127</v>
      </c>
      <c r="C3" s="101" t="s">
        <v>131</v>
      </c>
    </row>
    <row r="4" spans="1:3">
      <c r="A4" s="100">
        <v>43876</v>
      </c>
      <c r="B4" s="101" t="s">
        <v>127</v>
      </c>
      <c r="C4" s="101" t="s">
        <v>139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1"/>
  <dimension ref="A1:J36"/>
  <sheetViews>
    <sheetView topLeftCell="C7" workbookViewId="0">
      <selection activeCell="H42" sqref="H42"/>
    </sheetView>
  </sheetViews>
  <sheetFormatPr defaultColWidth="10.26953125" defaultRowHeight="15.5"/>
  <cols>
    <col min="1" max="1" width="14.7265625" style="75" customWidth="1"/>
    <col min="2" max="2" width="5.453125" style="75" customWidth="1"/>
    <col min="3" max="3" width="12.26953125" style="75" customWidth="1"/>
    <col min="4" max="4" width="10.7265625" style="75" customWidth="1"/>
    <col min="5" max="5" width="30.7265625" style="75" customWidth="1"/>
    <col min="6" max="6" width="13.453125" style="75" hidden="1" customWidth="1"/>
    <col min="7" max="7" width="14.7265625" style="75" hidden="1" customWidth="1"/>
    <col min="8" max="8" width="5.453125" style="75" customWidth="1"/>
    <col min="9" max="9" width="14.26953125" style="77" customWidth="1"/>
    <col min="10" max="10" width="10.7265625" style="76" customWidth="1"/>
    <col min="11" max="16384" width="10.26953125" style="75"/>
  </cols>
  <sheetData>
    <row r="1" spans="1:10" ht="16.5" thickTop="1" thickBot="1">
      <c r="A1" s="82" t="s">
        <v>107</v>
      </c>
      <c r="B1" s="83" t="s">
        <v>106</v>
      </c>
    </row>
    <row r="2" spans="1:10" ht="16.5" thickTop="1" thickBot="1">
      <c r="A2" s="82" t="s">
        <v>105</v>
      </c>
      <c r="B2" s="82" t="s">
        <v>0</v>
      </c>
      <c r="C2" s="82" t="s">
        <v>45</v>
      </c>
      <c r="D2" s="82" t="s">
        <v>1</v>
      </c>
      <c r="E2" s="82" t="s">
        <v>104</v>
      </c>
      <c r="F2" s="82" t="s">
        <v>103</v>
      </c>
      <c r="G2" s="82" t="s">
        <v>102</v>
      </c>
      <c r="H2" s="82" t="s">
        <v>101</v>
      </c>
      <c r="I2" s="81" t="s">
        <v>100</v>
      </c>
      <c r="J2" s="80" t="s">
        <v>99</v>
      </c>
    </row>
    <row r="3" spans="1:10" ht="16" thickTop="1">
      <c r="A3" s="79">
        <v>41357</v>
      </c>
      <c r="B3" s="78" t="s">
        <v>6</v>
      </c>
      <c r="C3" s="78" t="s">
        <v>38</v>
      </c>
      <c r="D3" s="78" t="s">
        <v>36</v>
      </c>
      <c r="E3" s="78" t="s">
        <v>98</v>
      </c>
      <c r="F3" s="75">
        <v>0</v>
      </c>
      <c r="G3" s="75">
        <v>0</v>
      </c>
      <c r="H3" s="75">
        <v>1</v>
      </c>
      <c r="I3" s="77">
        <v>33.594999999999999</v>
      </c>
      <c r="J3" s="76">
        <v>69878</v>
      </c>
    </row>
    <row r="4" spans="1:10">
      <c r="A4" s="79">
        <v>41357</v>
      </c>
      <c r="B4" s="78" t="s">
        <v>6</v>
      </c>
      <c r="C4" s="78" t="s">
        <v>38</v>
      </c>
      <c r="D4" s="78" t="s">
        <v>36</v>
      </c>
      <c r="E4" s="78" t="s">
        <v>98</v>
      </c>
      <c r="F4" s="75">
        <v>0</v>
      </c>
      <c r="G4" s="75">
        <v>0</v>
      </c>
      <c r="H4" s="75">
        <v>2</v>
      </c>
      <c r="I4" s="77">
        <v>35.363</v>
      </c>
      <c r="J4" s="76">
        <v>73556</v>
      </c>
    </row>
    <row r="5" spans="1:10">
      <c r="A5" s="79">
        <v>41357</v>
      </c>
      <c r="B5" s="78" t="s">
        <v>6</v>
      </c>
      <c r="C5" s="78" t="s">
        <v>38</v>
      </c>
      <c r="D5" s="78" t="s">
        <v>36</v>
      </c>
      <c r="E5" s="78" t="s">
        <v>98</v>
      </c>
      <c r="F5" s="75">
        <v>0</v>
      </c>
      <c r="G5" s="75">
        <v>0</v>
      </c>
      <c r="H5" s="75">
        <v>3</v>
      </c>
      <c r="I5" s="77">
        <v>36.424999999999997</v>
      </c>
      <c r="J5" s="76">
        <v>75763</v>
      </c>
    </row>
    <row r="6" spans="1:10">
      <c r="A6" s="79">
        <v>41357</v>
      </c>
      <c r="B6" s="78" t="s">
        <v>6</v>
      </c>
      <c r="C6" s="78" t="s">
        <v>38</v>
      </c>
      <c r="D6" s="78" t="s">
        <v>36</v>
      </c>
      <c r="E6" s="78" t="s">
        <v>98</v>
      </c>
      <c r="F6" s="75">
        <v>0</v>
      </c>
      <c r="G6" s="75">
        <v>0</v>
      </c>
      <c r="H6" s="75">
        <v>4</v>
      </c>
      <c r="I6" s="77">
        <v>37.131999999999998</v>
      </c>
      <c r="J6" s="76">
        <v>77234</v>
      </c>
    </row>
    <row r="7" spans="1:10">
      <c r="A7" s="79">
        <v>41357</v>
      </c>
      <c r="B7" s="78" t="s">
        <v>6</v>
      </c>
      <c r="C7" s="78" t="s">
        <v>96</v>
      </c>
      <c r="D7" s="78" t="s">
        <v>46</v>
      </c>
      <c r="E7" s="78" t="s">
        <v>97</v>
      </c>
      <c r="F7" s="75">
        <v>265</v>
      </c>
      <c r="G7" s="75">
        <v>5</v>
      </c>
      <c r="H7" s="75">
        <v>1</v>
      </c>
      <c r="I7" s="77">
        <v>22.696000000000002</v>
      </c>
      <c r="J7" s="76">
        <v>47208</v>
      </c>
    </row>
    <row r="8" spans="1:10">
      <c r="A8" s="79">
        <v>41357</v>
      </c>
      <c r="B8" s="78" t="s">
        <v>6</v>
      </c>
      <c r="C8" s="78" t="s">
        <v>96</v>
      </c>
      <c r="D8" s="78" t="s">
        <v>46</v>
      </c>
      <c r="E8" s="78" t="s">
        <v>97</v>
      </c>
      <c r="F8" s="75">
        <v>265</v>
      </c>
      <c r="G8" s="75">
        <v>5</v>
      </c>
      <c r="H8" s="75">
        <v>2</v>
      </c>
      <c r="I8" s="77">
        <v>23.89</v>
      </c>
      <c r="J8" s="76">
        <v>49692</v>
      </c>
    </row>
    <row r="9" spans="1:10">
      <c r="A9" s="79">
        <v>41357</v>
      </c>
      <c r="B9" s="78" t="s">
        <v>6</v>
      </c>
      <c r="C9" s="78" t="s">
        <v>96</v>
      </c>
      <c r="D9" s="78" t="s">
        <v>46</v>
      </c>
      <c r="E9" s="78" t="s">
        <v>97</v>
      </c>
      <c r="F9" s="75">
        <v>265</v>
      </c>
      <c r="G9" s="75">
        <v>5</v>
      </c>
      <c r="H9" s="75">
        <v>3</v>
      </c>
      <c r="I9" s="77">
        <v>24.606999999999999</v>
      </c>
      <c r="J9" s="76">
        <v>51183</v>
      </c>
    </row>
    <row r="10" spans="1:10">
      <c r="A10" s="79">
        <v>41357</v>
      </c>
      <c r="B10" s="78" t="s">
        <v>6</v>
      </c>
      <c r="C10" s="78" t="s">
        <v>96</v>
      </c>
      <c r="D10" s="78" t="s">
        <v>46</v>
      </c>
      <c r="E10" s="78" t="s">
        <v>97</v>
      </c>
      <c r="F10" s="75">
        <v>265</v>
      </c>
      <c r="G10" s="75">
        <v>5</v>
      </c>
      <c r="H10" s="75">
        <v>4</v>
      </c>
      <c r="I10" s="77">
        <v>25.085000000000001</v>
      </c>
      <c r="J10" s="76">
        <v>52177</v>
      </c>
    </row>
    <row r="11" spans="1:10">
      <c r="A11" s="79">
        <v>41357</v>
      </c>
      <c r="B11" s="78" t="s">
        <v>6</v>
      </c>
      <c r="C11" s="78" t="s">
        <v>96</v>
      </c>
      <c r="D11" s="78" t="s">
        <v>83</v>
      </c>
      <c r="E11" s="78" t="s">
        <v>95</v>
      </c>
      <c r="F11" s="75">
        <v>0</v>
      </c>
      <c r="G11" s="75">
        <v>0</v>
      </c>
      <c r="H11" s="75">
        <v>1</v>
      </c>
      <c r="I11" s="77">
        <v>22.696000000000002</v>
      </c>
      <c r="J11" s="76">
        <v>47208</v>
      </c>
    </row>
    <row r="12" spans="1:10">
      <c r="A12" s="79">
        <v>41357</v>
      </c>
      <c r="B12" s="78" t="s">
        <v>6</v>
      </c>
      <c r="C12" s="78" t="s">
        <v>96</v>
      </c>
      <c r="D12" s="78" t="s">
        <v>83</v>
      </c>
      <c r="E12" s="78" t="s">
        <v>95</v>
      </c>
      <c r="F12" s="75">
        <v>0</v>
      </c>
      <c r="G12" s="75">
        <v>0</v>
      </c>
      <c r="H12" s="75">
        <v>2</v>
      </c>
      <c r="I12" s="77">
        <v>23.89</v>
      </c>
      <c r="J12" s="76">
        <v>49692</v>
      </c>
    </row>
    <row r="13" spans="1:10">
      <c r="A13" s="79">
        <v>41357</v>
      </c>
      <c r="B13" s="78" t="s">
        <v>6</v>
      </c>
      <c r="C13" s="78" t="s">
        <v>96</v>
      </c>
      <c r="D13" s="78" t="s">
        <v>83</v>
      </c>
      <c r="E13" s="78" t="s">
        <v>95</v>
      </c>
      <c r="F13" s="75">
        <v>0</v>
      </c>
      <c r="G13" s="75">
        <v>0</v>
      </c>
      <c r="H13" s="75">
        <v>3</v>
      </c>
      <c r="I13" s="77">
        <v>24.606999999999999</v>
      </c>
      <c r="J13" s="76">
        <v>51183</v>
      </c>
    </row>
    <row r="14" spans="1:10">
      <c r="A14" s="79">
        <v>41357</v>
      </c>
      <c r="B14" s="78" t="s">
        <v>6</v>
      </c>
      <c r="C14" s="78" t="s">
        <v>96</v>
      </c>
      <c r="D14" s="78" t="s">
        <v>83</v>
      </c>
      <c r="E14" s="78" t="s">
        <v>95</v>
      </c>
      <c r="F14" s="75">
        <v>0</v>
      </c>
      <c r="G14" s="75">
        <v>0</v>
      </c>
      <c r="H14" s="75">
        <v>4</v>
      </c>
      <c r="I14" s="77">
        <v>25.085000000000001</v>
      </c>
      <c r="J14" s="76">
        <v>52177</v>
      </c>
    </row>
    <row r="15" spans="1:10">
      <c r="A15" s="79">
        <v>41357</v>
      </c>
      <c r="B15" s="78" t="s">
        <v>6</v>
      </c>
      <c r="C15" s="78" t="s">
        <v>41</v>
      </c>
      <c r="D15" s="78" t="s">
        <v>30</v>
      </c>
      <c r="E15" s="78" t="s">
        <v>94</v>
      </c>
      <c r="F15" s="75">
        <v>0</v>
      </c>
      <c r="G15" s="75">
        <v>0</v>
      </c>
      <c r="H15" s="75">
        <v>1</v>
      </c>
      <c r="I15" s="77">
        <v>27.114999999999998</v>
      </c>
      <c r="J15" s="76">
        <v>56399</v>
      </c>
    </row>
    <row r="16" spans="1:10">
      <c r="A16" s="79">
        <v>41357</v>
      </c>
      <c r="B16" s="78" t="s">
        <v>6</v>
      </c>
      <c r="C16" s="78" t="s">
        <v>41</v>
      </c>
      <c r="D16" s="78" t="s">
        <v>30</v>
      </c>
      <c r="E16" s="78" t="s">
        <v>94</v>
      </c>
      <c r="F16" s="75">
        <v>0</v>
      </c>
      <c r="G16" s="75">
        <v>0</v>
      </c>
      <c r="H16" s="75">
        <v>2</v>
      </c>
      <c r="I16" s="77">
        <v>28.542000000000002</v>
      </c>
      <c r="J16" s="76">
        <v>59367</v>
      </c>
    </row>
    <row r="17" spans="1:10">
      <c r="A17" s="79">
        <v>41357</v>
      </c>
      <c r="B17" s="78" t="s">
        <v>6</v>
      </c>
      <c r="C17" s="78" t="s">
        <v>41</v>
      </c>
      <c r="D17" s="78" t="s">
        <v>30</v>
      </c>
      <c r="E17" s="78" t="s">
        <v>94</v>
      </c>
      <c r="F17" s="75">
        <v>0</v>
      </c>
      <c r="G17" s="75">
        <v>0</v>
      </c>
      <c r="H17" s="75">
        <v>3</v>
      </c>
      <c r="I17" s="77">
        <v>29.398</v>
      </c>
      <c r="J17" s="76">
        <v>61148</v>
      </c>
    </row>
    <row r="18" spans="1:10">
      <c r="A18" s="79">
        <v>41357</v>
      </c>
      <c r="B18" s="78" t="s">
        <v>6</v>
      </c>
      <c r="C18" s="78" t="s">
        <v>41</v>
      </c>
      <c r="D18" s="78" t="s">
        <v>30</v>
      </c>
      <c r="E18" s="78" t="s">
        <v>94</v>
      </c>
      <c r="F18" s="75">
        <v>0</v>
      </c>
      <c r="G18" s="75">
        <v>0</v>
      </c>
      <c r="H18" s="75">
        <v>4</v>
      </c>
      <c r="I18" s="77">
        <v>29.969000000000001</v>
      </c>
      <c r="J18" s="76">
        <v>62336</v>
      </c>
    </row>
    <row r="19" spans="1:10">
      <c r="A19" s="79">
        <v>41357</v>
      </c>
      <c r="B19" s="78" t="s">
        <v>6</v>
      </c>
      <c r="C19" s="78" t="s">
        <v>41</v>
      </c>
      <c r="D19" s="78" t="s">
        <v>32</v>
      </c>
      <c r="E19" s="78" t="s">
        <v>93</v>
      </c>
      <c r="F19" s="75">
        <v>0</v>
      </c>
      <c r="G19" s="75">
        <v>0</v>
      </c>
      <c r="H19" s="75">
        <v>1</v>
      </c>
      <c r="I19" s="77">
        <v>27.114999999999998</v>
      </c>
      <c r="J19" s="76">
        <v>56399</v>
      </c>
    </row>
    <row r="20" spans="1:10">
      <c r="A20" s="79">
        <v>41357</v>
      </c>
      <c r="B20" s="78" t="s">
        <v>6</v>
      </c>
      <c r="C20" s="78" t="s">
        <v>41</v>
      </c>
      <c r="D20" s="78" t="s">
        <v>32</v>
      </c>
      <c r="E20" s="78" t="s">
        <v>93</v>
      </c>
      <c r="F20" s="75">
        <v>0</v>
      </c>
      <c r="G20" s="75">
        <v>0</v>
      </c>
      <c r="H20" s="75">
        <v>2</v>
      </c>
      <c r="I20" s="77">
        <v>28.542000000000002</v>
      </c>
      <c r="J20" s="76">
        <v>59367</v>
      </c>
    </row>
    <row r="21" spans="1:10">
      <c r="A21" s="79">
        <v>41357</v>
      </c>
      <c r="B21" s="78" t="s">
        <v>6</v>
      </c>
      <c r="C21" s="78" t="s">
        <v>41</v>
      </c>
      <c r="D21" s="78" t="s">
        <v>32</v>
      </c>
      <c r="E21" s="78" t="s">
        <v>93</v>
      </c>
      <c r="F21" s="75">
        <v>0</v>
      </c>
      <c r="G21" s="75">
        <v>0</v>
      </c>
      <c r="H21" s="75">
        <v>3</v>
      </c>
      <c r="I21" s="77">
        <v>29.398</v>
      </c>
      <c r="J21" s="76">
        <v>61148</v>
      </c>
    </row>
    <row r="22" spans="1:10">
      <c r="A22" s="79">
        <v>41357</v>
      </c>
      <c r="B22" s="78" t="s">
        <v>6</v>
      </c>
      <c r="C22" s="78" t="s">
        <v>41</v>
      </c>
      <c r="D22" s="78" t="s">
        <v>32</v>
      </c>
      <c r="E22" s="78" t="s">
        <v>93</v>
      </c>
      <c r="F22" s="75">
        <v>0</v>
      </c>
      <c r="G22" s="75">
        <v>0</v>
      </c>
      <c r="H22" s="75">
        <v>4</v>
      </c>
      <c r="I22" s="77">
        <v>29.969000000000001</v>
      </c>
      <c r="J22" s="76">
        <v>62336</v>
      </c>
    </row>
    <row r="23" spans="1:10">
      <c r="A23" s="79">
        <v>41357</v>
      </c>
      <c r="B23" s="78" t="s">
        <v>6</v>
      </c>
      <c r="C23" s="78" t="s">
        <v>92</v>
      </c>
      <c r="D23" s="78" t="s">
        <v>15</v>
      </c>
      <c r="E23" s="78" t="s">
        <v>91</v>
      </c>
      <c r="F23" s="75">
        <v>0</v>
      </c>
      <c r="G23" s="75">
        <v>0</v>
      </c>
      <c r="H23" s="75">
        <v>1</v>
      </c>
      <c r="I23" s="77">
        <v>27.114999999999998</v>
      </c>
      <c r="J23" s="76">
        <v>56399</v>
      </c>
    </row>
    <row r="24" spans="1:10">
      <c r="A24" s="79">
        <v>41357</v>
      </c>
      <c r="B24" s="78" t="s">
        <v>6</v>
      </c>
      <c r="C24" s="78" t="s">
        <v>92</v>
      </c>
      <c r="D24" s="78" t="s">
        <v>15</v>
      </c>
      <c r="E24" s="78" t="s">
        <v>91</v>
      </c>
      <c r="F24" s="75">
        <v>0</v>
      </c>
      <c r="G24" s="75">
        <v>0</v>
      </c>
      <c r="H24" s="75">
        <v>2</v>
      </c>
      <c r="I24" s="77">
        <v>28.542000000000002</v>
      </c>
      <c r="J24" s="76">
        <v>59367</v>
      </c>
    </row>
    <row r="25" spans="1:10">
      <c r="A25" s="79">
        <v>41357</v>
      </c>
      <c r="B25" s="78" t="s">
        <v>6</v>
      </c>
      <c r="C25" s="78" t="s">
        <v>92</v>
      </c>
      <c r="D25" s="78" t="s">
        <v>15</v>
      </c>
      <c r="E25" s="78" t="s">
        <v>91</v>
      </c>
      <c r="F25" s="75">
        <v>0</v>
      </c>
      <c r="G25" s="75">
        <v>0</v>
      </c>
      <c r="H25" s="75">
        <v>3</v>
      </c>
      <c r="I25" s="77">
        <v>29.398</v>
      </c>
      <c r="J25" s="76">
        <v>61148</v>
      </c>
    </row>
    <row r="26" spans="1:10">
      <c r="A26" s="79">
        <v>41357</v>
      </c>
      <c r="B26" s="78" t="s">
        <v>6</v>
      </c>
      <c r="C26" s="78" t="s">
        <v>92</v>
      </c>
      <c r="D26" s="78" t="s">
        <v>15</v>
      </c>
      <c r="E26" s="78" t="s">
        <v>91</v>
      </c>
      <c r="F26" s="75">
        <v>0</v>
      </c>
      <c r="G26" s="75">
        <v>0</v>
      </c>
      <c r="H26" s="75">
        <v>4</v>
      </c>
      <c r="I26" s="77">
        <v>29.969000000000001</v>
      </c>
      <c r="J26" s="76">
        <v>62336</v>
      </c>
    </row>
    <row r="27" spans="1:10">
      <c r="A27" s="79">
        <v>41357</v>
      </c>
      <c r="B27" s="78" t="s">
        <v>6</v>
      </c>
      <c r="C27" s="78" t="s">
        <v>38</v>
      </c>
      <c r="D27" s="78" t="s">
        <v>35</v>
      </c>
      <c r="E27" s="78" t="s">
        <v>90</v>
      </c>
      <c r="F27" s="75">
        <v>0</v>
      </c>
      <c r="G27" s="75">
        <v>0</v>
      </c>
      <c r="H27" s="75">
        <v>1</v>
      </c>
      <c r="I27" s="77">
        <v>33.594999999999999</v>
      </c>
      <c r="J27" s="76">
        <v>69878</v>
      </c>
    </row>
    <row r="28" spans="1:10">
      <c r="A28" s="79">
        <v>41357</v>
      </c>
      <c r="B28" s="78" t="s">
        <v>6</v>
      </c>
      <c r="C28" s="78" t="s">
        <v>38</v>
      </c>
      <c r="D28" s="78" t="s">
        <v>35</v>
      </c>
      <c r="E28" s="78" t="s">
        <v>90</v>
      </c>
      <c r="F28" s="75">
        <v>0</v>
      </c>
      <c r="G28" s="75">
        <v>0</v>
      </c>
      <c r="H28" s="75">
        <v>2</v>
      </c>
      <c r="I28" s="77">
        <v>35.363</v>
      </c>
      <c r="J28" s="76">
        <v>73556</v>
      </c>
    </row>
    <row r="29" spans="1:10">
      <c r="A29" s="79">
        <v>41357</v>
      </c>
      <c r="B29" s="78" t="s">
        <v>6</v>
      </c>
      <c r="C29" s="78" t="s">
        <v>38</v>
      </c>
      <c r="D29" s="78" t="s">
        <v>35</v>
      </c>
      <c r="E29" s="78" t="s">
        <v>90</v>
      </c>
      <c r="F29" s="75">
        <v>0</v>
      </c>
      <c r="G29" s="75">
        <v>0</v>
      </c>
      <c r="H29" s="75">
        <v>3</v>
      </c>
      <c r="I29" s="77">
        <v>36.424999999999997</v>
      </c>
      <c r="J29" s="76">
        <v>75763</v>
      </c>
    </row>
    <row r="30" spans="1:10">
      <c r="A30" s="79">
        <v>41357</v>
      </c>
      <c r="B30" s="78" t="s">
        <v>6</v>
      </c>
      <c r="C30" s="78" t="s">
        <v>38</v>
      </c>
      <c r="D30" s="78" t="s">
        <v>35</v>
      </c>
      <c r="E30" s="78" t="s">
        <v>90</v>
      </c>
      <c r="F30" s="75">
        <v>0</v>
      </c>
      <c r="G30" s="75">
        <v>0</v>
      </c>
      <c r="H30" s="75">
        <v>4</v>
      </c>
      <c r="I30" s="77">
        <v>37.131999999999998</v>
      </c>
      <c r="J30" s="76">
        <v>77234</v>
      </c>
    </row>
    <row r="31" spans="1:10">
      <c r="A31" s="79">
        <v>41357</v>
      </c>
      <c r="B31" s="78" t="s">
        <v>6</v>
      </c>
      <c r="C31" s="78" t="s">
        <v>37</v>
      </c>
      <c r="D31" s="78" t="s">
        <v>33</v>
      </c>
      <c r="E31" s="78" t="s">
        <v>89</v>
      </c>
      <c r="F31" s="75">
        <v>0</v>
      </c>
      <c r="G31" s="75">
        <v>0</v>
      </c>
      <c r="H31" s="75">
        <v>1</v>
      </c>
      <c r="I31" s="77">
        <v>29.22</v>
      </c>
      <c r="J31" s="76">
        <v>60778</v>
      </c>
    </row>
    <row r="32" spans="1:10">
      <c r="A32" s="79">
        <v>41357</v>
      </c>
      <c r="B32" s="78" t="s">
        <v>6</v>
      </c>
      <c r="C32" s="78" t="s">
        <v>40</v>
      </c>
      <c r="D32" s="78" t="s">
        <v>13</v>
      </c>
      <c r="E32" s="78" t="s">
        <v>88</v>
      </c>
      <c r="F32" s="75">
        <v>5</v>
      </c>
      <c r="G32" s="75">
        <v>0</v>
      </c>
      <c r="H32" s="75">
        <v>1</v>
      </c>
      <c r="I32" s="77">
        <v>45.024000000000001</v>
      </c>
      <c r="J32" s="76">
        <v>93650</v>
      </c>
    </row>
    <row r="33" spans="1:10">
      <c r="A33" s="79">
        <v>41357</v>
      </c>
      <c r="B33" s="78" t="s">
        <v>6</v>
      </c>
      <c r="C33" s="78" t="s">
        <v>39</v>
      </c>
      <c r="D33" s="78" t="s">
        <v>34</v>
      </c>
      <c r="E33" s="78" t="s">
        <v>87</v>
      </c>
      <c r="F33" s="75">
        <v>0</v>
      </c>
      <c r="G33" s="75">
        <v>0</v>
      </c>
      <c r="H33" s="75">
        <v>1</v>
      </c>
      <c r="I33" s="77">
        <v>38.270000000000003</v>
      </c>
      <c r="J33" s="76">
        <v>79601</v>
      </c>
    </row>
    <row r="34" spans="1:10">
      <c r="A34" s="79">
        <v>41357</v>
      </c>
      <c r="B34" s="78" t="s">
        <v>6</v>
      </c>
      <c r="C34" s="78" t="s">
        <v>39</v>
      </c>
      <c r="D34" s="78" t="s">
        <v>34</v>
      </c>
      <c r="E34" s="78" t="s">
        <v>87</v>
      </c>
      <c r="F34" s="75">
        <v>0</v>
      </c>
      <c r="G34" s="75">
        <v>0</v>
      </c>
      <c r="H34" s="75">
        <v>2</v>
      </c>
      <c r="I34" s="77">
        <v>40.283999999999999</v>
      </c>
      <c r="J34" s="76">
        <v>83791</v>
      </c>
    </row>
    <row r="35" spans="1:10">
      <c r="A35" s="79">
        <v>41357</v>
      </c>
      <c r="B35" s="78" t="s">
        <v>6</v>
      </c>
      <c r="C35" s="78" t="s">
        <v>39</v>
      </c>
      <c r="D35" s="78" t="s">
        <v>34</v>
      </c>
      <c r="E35" s="78" t="s">
        <v>87</v>
      </c>
      <c r="F35" s="75">
        <v>0</v>
      </c>
      <c r="G35" s="75">
        <v>0</v>
      </c>
      <c r="H35" s="75">
        <v>3</v>
      </c>
      <c r="I35" s="77">
        <v>41.491999999999997</v>
      </c>
      <c r="J35" s="76">
        <v>86304</v>
      </c>
    </row>
    <row r="36" spans="1:10">
      <c r="A36" s="79">
        <v>41357</v>
      </c>
      <c r="B36" s="78" t="s">
        <v>6</v>
      </c>
      <c r="C36" s="78" t="s">
        <v>39</v>
      </c>
      <c r="D36" s="78" t="s">
        <v>34</v>
      </c>
      <c r="E36" s="78" t="s">
        <v>87</v>
      </c>
      <c r="F36" s="75">
        <v>0</v>
      </c>
      <c r="G36" s="75">
        <v>0</v>
      </c>
      <c r="H36" s="75">
        <v>4</v>
      </c>
      <c r="I36" s="77">
        <v>42.298000000000002</v>
      </c>
      <c r="J36" s="76">
        <v>87980</v>
      </c>
    </row>
  </sheetData>
  <pageMargins left="0.75" right="0.75" top="1" bottom="1" header="0.5" footer="0.5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2"/>
  <dimension ref="F26:K32"/>
  <sheetViews>
    <sheetView workbookViewId="0">
      <selection activeCell="O26" sqref="O26"/>
    </sheetView>
  </sheetViews>
  <sheetFormatPr defaultRowHeight="12.5"/>
  <sheetData>
    <row r="26" spans="6:11" ht="52">
      <c r="F26" s="1" t="s">
        <v>9</v>
      </c>
      <c r="G26" s="2" t="s">
        <v>10</v>
      </c>
      <c r="H26" s="11" t="s">
        <v>2</v>
      </c>
      <c r="I26" s="11" t="s">
        <v>3</v>
      </c>
      <c r="J26" s="11" t="s">
        <v>4</v>
      </c>
      <c r="K26" s="11" t="s">
        <v>5</v>
      </c>
    </row>
    <row r="27" spans="6:11">
      <c r="F27" s="72" t="s">
        <v>86</v>
      </c>
      <c r="G27" s="14" t="s">
        <v>12</v>
      </c>
      <c r="H27" s="74">
        <v>56399</v>
      </c>
      <c r="I27" s="74">
        <v>59367</v>
      </c>
      <c r="J27" s="74">
        <v>61148</v>
      </c>
      <c r="K27" s="74">
        <v>62336</v>
      </c>
    </row>
    <row r="28" spans="6:11">
      <c r="F28" s="34" t="s">
        <v>63</v>
      </c>
      <c r="G28" s="33" t="s">
        <v>12</v>
      </c>
      <c r="H28" s="74">
        <v>69878</v>
      </c>
      <c r="I28" s="74">
        <v>73556</v>
      </c>
      <c r="J28" s="74">
        <v>75763</v>
      </c>
      <c r="K28" s="74">
        <v>77234</v>
      </c>
    </row>
    <row r="29" spans="6:11">
      <c r="F29" s="72" t="s">
        <v>85</v>
      </c>
      <c r="G29" s="14" t="s">
        <v>12</v>
      </c>
      <c r="H29" s="74">
        <v>79601</v>
      </c>
      <c r="I29" s="74">
        <v>83791</v>
      </c>
      <c r="J29" s="74">
        <v>86304</v>
      </c>
      <c r="K29" s="74">
        <v>87980</v>
      </c>
    </row>
    <row r="30" spans="6:11">
      <c r="F30" s="34" t="s">
        <v>53</v>
      </c>
      <c r="G30" s="38" t="s">
        <v>12</v>
      </c>
      <c r="H30" s="74">
        <v>60778</v>
      </c>
      <c r="I30" s="74" t="s">
        <v>84</v>
      </c>
      <c r="J30" s="74" t="s">
        <v>84</v>
      </c>
      <c r="K30" s="74" t="s">
        <v>84</v>
      </c>
    </row>
    <row r="31" spans="6:11">
      <c r="F31" s="34" t="s">
        <v>14</v>
      </c>
      <c r="G31" s="38" t="s">
        <v>12</v>
      </c>
      <c r="H31" s="74">
        <v>93650</v>
      </c>
      <c r="I31" s="74" t="s">
        <v>84</v>
      </c>
      <c r="J31" s="74" t="s">
        <v>84</v>
      </c>
      <c r="K31" s="74" t="s">
        <v>84</v>
      </c>
    </row>
    <row r="32" spans="6:11">
      <c r="F32" s="34" t="s">
        <v>82</v>
      </c>
      <c r="G32" s="39" t="s">
        <v>57</v>
      </c>
      <c r="H32" s="74">
        <v>47208</v>
      </c>
      <c r="I32" s="74">
        <v>49692</v>
      </c>
      <c r="J32" s="74">
        <v>51183</v>
      </c>
      <c r="K32" s="74">
        <v>52177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U43"/>
  <sheetViews>
    <sheetView workbookViewId="0">
      <selection activeCell="D40" sqref="D40"/>
    </sheetView>
  </sheetViews>
  <sheetFormatPr defaultColWidth="9.26953125" defaultRowHeight="12.5"/>
  <cols>
    <col min="1" max="1" width="3.7265625" style="3" customWidth="1"/>
    <col min="2" max="2" width="0.26953125" style="3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6384" width="9.26953125" style="3"/>
  </cols>
  <sheetData>
    <row r="1" spans="1:21" ht="13">
      <c r="A1" s="32" t="s">
        <v>59</v>
      </c>
    </row>
    <row r="2" spans="1:21" ht="13">
      <c r="A2" s="32" t="s">
        <v>60</v>
      </c>
    </row>
    <row r="4" spans="1:21" ht="13">
      <c r="A4" s="1" t="s">
        <v>51</v>
      </c>
      <c r="B4" s="1"/>
      <c r="C4" s="1"/>
      <c r="D4" s="1"/>
      <c r="E4" s="1"/>
      <c r="F4" s="2"/>
    </row>
    <row r="5" spans="1:21" ht="13">
      <c r="A5" s="1"/>
      <c r="B5" s="1"/>
      <c r="C5" s="1" t="s">
        <v>52</v>
      </c>
      <c r="D5" s="1"/>
      <c r="E5" s="1"/>
      <c r="F5" s="2"/>
    </row>
    <row r="6" spans="1:21" ht="13">
      <c r="A6" s="1" t="s">
        <v>31</v>
      </c>
      <c r="B6" s="1"/>
      <c r="C6" s="1"/>
      <c r="D6" s="1"/>
      <c r="E6" s="1"/>
      <c r="F6" s="2"/>
    </row>
    <row r="7" spans="1:21" ht="13">
      <c r="A7" s="4" t="s">
        <v>7</v>
      </c>
      <c r="B7" s="5"/>
      <c r="C7" s="5"/>
      <c r="D7" s="5"/>
      <c r="E7" s="5"/>
      <c r="F7" s="6"/>
      <c r="G7" s="7"/>
      <c r="H7" s="7"/>
      <c r="I7" s="7"/>
      <c r="J7" s="8"/>
    </row>
    <row r="8" spans="1:21" ht="51">
      <c r="A8" s="9" t="s">
        <v>0</v>
      </c>
      <c r="B8" s="1" t="s">
        <v>8</v>
      </c>
      <c r="C8" s="1" t="s">
        <v>1</v>
      </c>
      <c r="D8" s="10" t="s">
        <v>45</v>
      </c>
      <c r="E8" s="1" t="s">
        <v>9</v>
      </c>
      <c r="F8" s="2" t="s">
        <v>10</v>
      </c>
      <c r="G8" s="11" t="s">
        <v>2</v>
      </c>
      <c r="H8" s="11" t="s">
        <v>3</v>
      </c>
      <c r="I8" s="11" t="s">
        <v>4</v>
      </c>
      <c r="J8" s="12" t="s">
        <v>5</v>
      </c>
    </row>
    <row r="9" spans="1:21">
      <c r="A9" s="13" t="s">
        <v>6</v>
      </c>
      <c r="B9" s="14">
        <v>1</v>
      </c>
      <c r="C9" s="14" t="s">
        <v>33</v>
      </c>
      <c r="D9" s="14" t="s">
        <v>37</v>
      </c>
      <c r="E9" s="15" t="s">
        <v>53</v>
      </c>
      <c r="F9" s="14" t="s">
        <v>12</v>
      </c>
      <c r="G9" s="16">
        <v>56378.469916557369</v>
      </c>
      <c r="H9" s="16"/>
      <c r="I9" s="16"/>
      <c r="J9" s="17"/>
      <c r="R9" s="18"/>
      <c r="S9" s="18"/>
      <c r="T9" s="18"/>
      <c r="U9" s="18"/>
    </row>
    <row r="10" spans="1:21">
      <c r="A10" s="13" t="s">
        <v>6</v>
      </c>
      <c r="B10" s="14">
        <v>1</v>
      </c>
      <c r="C10" s="14" t="s">
        <v>13</v>
      </c>
      <c r="D10" s="14" t="s">
        <v>40</v>
      </c>
      <c r="E10" s="15" t="s">
        <v>14</v>
      </c>
      <c r="F10" s="14" t="s">
        <v>12</v>
      </c>
      <c r="G10" s="16">
        <v>86870.72120133265</v>
      </c>
      <c r="H10" s="16"/>
      <c r="I10" s="16"/>
      <c r="J10" s="17"/>
      <c r="R10" s="18"/>
      <c r="S10" s="18"/>
      <c r="T10" s="18"/>
      <c r="U10" s="18"/>
    </row>
    <row r="11" spans="1:21">
      <c r="A11" s="13" t="s">
        <v>6</v>
      </c>
      <c r="B11" s="14">
        <v>1</v>
      </c>
      <c r="C11" s="14" t="s">
        <v>32</v>
      </c>
      <c r="D11" s="14" t="s">
        <v>41</v>
      </c>
      <c r="E11" s="15" t="s">
        <v>54</v>
      </c>
      <c r="F11" s="14" t="s">
        <v>12</v>
      </c>
      <c r="G11" s="16">
        <v>52316.180206054916</v>
      </c>
      <c r="H11" s="16">
        <v>55069.663374794647</v>
      </c>
      <c r="I11" s="16">
        <v>56721.753276038486</v>
      </c>
      <c r="J11" s="17">
        <v>57823.146543534378</v>
      </c>
      <c r="R11" s="18"/>
      <c r="S11" s="18"/>
      <c r="T11" s="18"/>
      <c r="U11" s="18"/>
    </row>
    <row r="12" spans="1:21">
      <c r="A12" s="19" t="s">
        <v>6</v>
      </c>
      <c r="B12" s="20">
        <v>1</v>
      </c>
      <c r="C12" s="20" t="s">
        <v>30</v>
      </c>
      <c r="D12" s="20" t="s">
        <v>41</v>
      </c>
      <c r="E12" s="21" t="s">
        <v>17</v>
      </c>
      <c r="F12" s="20" t="s">
        <v>12</v>
      </c>
      <c r="G12" s="22">
        <v>52316.180206054916</v>
      </c>
      <c r="H12" s="22">
        <v>55069.663374794647</v>
      </c>
      <c r="I12" s="22">
        <v>56721.753276038486</v>
      </c>
      <c r="J12" s="23">
        <v>57823.146543534378</v>
      </c>
      <c r="R12" s="18"/>
      <c r="S12" s="18"/>
      <c r="T12" s="18"/>
      <c r="U12" s="18"/>
    </row>
    <row r="13" spans="1:21">
      <c r="A13" s="14"/>
      <c r="B13" s="14"/>
      <c r="C13" s="14"/>
      <c r="D13" s="14"/>
      <c r="E13" s="15"/>
      <c r="F13" s="14"/>
    </row>
    <row r="14" spans="1:21" ht="13">
      <c r="A14" s="24" t="s">
        <v>18</v>
      </c>
      <c r="B14" s="25"/>
      <c r="C14" s="25"/>
      <c r="D14" s="25"/>
      <c r="E14" s="26"/>
      <c r="F14" s="25"/>
      <c r="G14" s="7"/>
      <c r="H14" s="7"/>
      <c r="I14" s="7"/>
      <c r="J14" s="8"/>
    </row>
    <row r="15" spans="1:21" ht="39">
      <c r="A15" s="9" t="s">
        <v>0</v>
      </c>
      <c r="B15" s="1" t="s">
        <v>8</v>
      </c>
      <c r="C15" s="1" t="s">
        <v>1</v>
      </c>
      <c r="D15" s="1"/>
      <c r="E15" s="1" t="s">
        <v>9</v>
      </c>
      <c r="F15" s="2" t="s">
        <v>10</v>
      </c>
      <c r="G15" s="11" t="s">
        <v>2</v>
      </c>
      <c r="H15" s="11" t="s">
        <v>3</v>
      </c>
      <c r="I15" s="11" t="s">
        <v>4</v>
      </c>
      <c r="J15" s="12" t="s">
        <v>5</v>
      </c>
    </row>
    <row r="16" spans="1:21">
      <c r="A16" s="13" t="s">
        <v>6</v>
      </c>
      <c r="B16" s="14">
        <v>1</v>
      </c>
      <c r="C16" s="14" t="s">
        <v>34</v>
      </c>
      <c r="D16" s="14" t="s">
        <v>39</v>
      </c>
      <c r="E16" s="15" t="s">
        <v>55</v>
      </c>
      <c r="F16" s="14" t="s">
        <v>12</v>
      </c>
      <c r="G16" s="16">
        <v>73838.589931657974</v>
      </c>
      <c r="H16" s="16">
        <v>77724.831507008392</v>
      </c>
      <c r="I16" s="16">
        <v>80056.576452218651</v>
      </c>
      <c r="J16" s="17">
        <v>81611.073082358809</v>
      </c>
      <c r="R16" s="18"/>
      <c r="S16" s="18"/>
      <c r="T16" s="18"/>
      <c r="U16" s="18"/>
    </row>
    <row r="17" spans="1:21">
      <c r="A17" s="13" t="s">
        <v>6</v>
      </c>
      <c r="B17" s="14">
        <v>1</v>
      </c>
      <c r="C17" s="14" t="s">
        <v>35</v>
      </c>
      <c r="D17" s="14" t="s">
        <v>38</v>
      </c>
      <c r="E17" s="15" t="s">
        <v>56</v>
      </c>
      <c r="F17" s="14" t="s">
        <v>12</v>
      </c>
      <c r="G17" s="16">
        <v>64819.694387333038</v>
      </c>
      <c r="H17" s="16">
        <v>68231.257249824252</v>
      </c>
      <c r="I17" s="16">
        <v>70278.194967318981</v>
      </c>
      <c r="J17" s="17">
        <v>71642.820112315472</v>
      </c>
      <c r="R17" s="18"/>
      <c r="S17" s="18"/>
      <c r="T17" s="18"/>
      <c r="U17" s="18"/>
    </row>
    <row r="18" spans="1:21">
      <c r="A18" s="13" t="s">
        <v>6</v>
      </c>
      <c r="B18" s="14">
        <v>1</v>
      </c>
      <c r="C18" s="14" t="s">
        <v>36</v>
      </c>
      <c r="D18" s="14" t="s">
        <v>38</v>
      </c>
      <c r="E18" s="15" t="s">
        <v>21</v>
      </c>
      <c r="F18" s="14" t="s">
        <v>12</v>
      </c>
      <c r="G18" s="16">
        <v>64819.694387333038</v>
      </c>
      <c r="H18" s="16">
        <v>68231.257249824252</v>
      </c>
      <c r="I18" s="16">
        <v>70278.194967318981</v>
      </c>
      <c r="J18" s="17">
        <v>71642.820112315472</v>
      </c>
      <c r="R18" s="18"/>
      <c r="S18" s="18"/>
      <c r="T18" s="18"/>
      <c r="U18" s="18"/>
    </row>
    <row r="19" spans="1:21">
      <c r="A19" s="19" t="s">
        <v>6</v>
      </c>
      <c r="B19" s="20">
        <v>1</v>
      </c>
      <c r="C19" s="20" t="s">
        <v>15</v>
      </c>
      <c r="D19" s="20">
        <v>30</v>
      </c>
      <c r="E19" s="21" t="s">
        <v>22</v>
      </c>
      <c r="F19" s="20" t="s">
        <v>12</v>
      </c>
      <c r="G19" s="22">
        <v>52316.180206054916</v>
      </c>
      <c r="H19" s="22">
        <v>55069.663374794647</v>
      </c>
      <c r="I19" s="22">
        <v>56721.753276038486</v>
      </c>
      <c r="J19" s="23">
        <v>57823.146543534378</v>
      </c>
      <c r="R19" s="18"/>
      <c r="S19" s="18"/>
      <c r="T19" s="18"/>
      <c r="U19" s="18"/>
    </row>
    <row r="20" spans="1:21">
      <c r="A20" s="14"/>
      <c r="B20" s="14"/>
      <c r="C20" s="14"/>
      <c r="D20" s="14"/>
      <c r="E20" s="15"/>
      <c r="F20" s="14"/>
      <c r="G20" s="16"/>
      <c r="H20" s="16"/>
      <c r="I20" s="16"/>
      <c r="J20" s="16"/>
      <c r="R20" s="18"/>
      <c r="S20" s="18"/>
      <c r="T20" s="18"/>
      <c r="U20" s="18"/>
    </row>
    <row r="21" spans="1:21" ht="13">
      <c r="A21" s="24" t="s">
        <v>49</v>
      </c>
      <c r="B21" s="25"/>
      <c r="C21" s="25"/>
      <c r="D21" s="25"/>
      <c r="E21" s="26"/>
      <c r="F21" s="25"/>
      <c r="G21" s="7"/>
      <c r="H21" s="7"/>
      <c r="I21" s="7"/>
      <c r="J21" s="8"/>
    </row>
    <row r="22" spans="1:21" ht="39">
      <c r="A22" s="9" t="s">
        <v>0</v>
      </c>
      <c r="B22" s="1" t="s">
        <v>8</v>
      </c>
      <c r="C22" s="1" t="s">
        <v>1</v>
      </c>
      <c r="D22" s="1"/>
      <c r="E22" s="1" t="s">
        <v>9</v>
      </c>
      <c r="F22" s="2" t="s">
        <v>10</v>
      </c>
      <c r="G22" s="11" t="s">
        <v>2</v>
      </c>
      <c r="H22" s="11" t="s">
        <v>3</v>
      </c>
      <c r="I22" s="11" t="s">
        <v>4</v>
      </c>
      <c r="J22" s="12" t="s">
        <v>5</v>
      </c>
    </row>
    <row r="23" spans="1:21">
      <c r="A23" s="19" t="s">
        <v>48</v>
      </c>
      <c r="B23" s="20"/>
      <c r="C23" s="20" t="s">
        <v>46</v>
      </c>
      <c r="D23" s="20">
        <v>20</v>
      </c>
      <c r="E23" s="21" t="s">
        <v>47</v>
      </c>
      <c r="F23" s="20" t="s">
        <v>57</v>
      </c>
      <c r="G23" s="27">
        <v>21.052884615384617</v>
      </c>
      <c r="H23" s="27">
        <v>22.161057692307693</v>
      </c>
      <c r="I23" s="27">
        <v>22.825961538461538</v>
      </c>
      <c r="J23" s="28">
        <v>23.26923076923077</v>
      </c>
    </row>
    <row r="24" spans="1:21" ht="13">
      <c r="A24" s="29"/>
      <c r="B24" s="30"/>
      <c r="C24" s="31"/>
      <c r="D24" s="31"/>
      <c r="E24" s="30"/>
      <c r="F24" s="30"/>
      <c r="G24" s="16"/>
      <c r="H24" s="16"/>
      <c r="I24" s="16"/>
      <c r="J24" s="16"/>
    </row>
    <row r="25" spans="1:21" ht="13">
      <c r="A25" s="32" t="s">
        <v>23</v>
      </c>
      <c r="B25" s="1"/>
      <c r="C25" s="1"/>
      <c r="D25" s="1"/>
      <c r="E25" s="1"/>
      <c r="F25" s="1"/>
    </row>
    <row r="26" spans="1:21" ht="13">
      <c r="A26" s="32" t="s">
        <v>24</v>
      </c>
      <c r="B26" s="1"/>
      <c r="C26" s="1"/>
      <c r="D26" s="1"/>
      <c r="E26" s="1"/>
      <c r="F26" s="1"/>
    </row>
    <row r="27" spans="1:21">
      <c r="A27" s="33"/>
      <c r="B27" s="33"/>
      <c r="D27" s="16">
        <v>357.38683860000003</v>
      </c>
      <c r="E27" s="34" t="s">
        <v>25</v>
      </c>
      <c r="F27" s="33"/>
      <c r="R27" s="35"/>
    </row>
    <row r="28" spans="1:21">
      <c r="A28" s="33"/>
      <c r="B28" s="33"/>
      <c r="D28" s="16">
        <v>690.94788796000012</v>
      </c>
      <c r="E28" s="34" t="s">
        <v>26</v>
      </c>
      <c r="F28" s="33"/>
      <c r="R28" s="35"/>
    </row>
    <row r="29" spans="1:21">
      <c r="A29" s="33"/>
      <c r="B29" s="33"/>
      <c r="D29" s="16">
        <v>834.93852728000002</v>
      </c>
      <c r="E29" s="34" t="s">
        <v>27</v>
      </c>
      <c r="F29" s="33"/>
      <c r="R29" s="35"/>
    </row>
    <row r="30" spans="1:21">
      <c r="A30" s="33"/>
      <c r="B30" s="33"/>
      <c r="D30" s="16">
        <v>1093.9144972800002</v>
      </c>
      <c r="E30" s="34" t="s">
        <v>28</v>
      </c>
      <c r="F30" s="33"/>
      <c r="R30" s="35"/>
    </row>
    <row r="31" spans="1:21">
      <c r="A31" s="33"/>
      <c r="B31" s="33"/>
      <c r="C31" s="33"/>
      <c r="D31" s="33"/>
      <c r="E31" s="33"/>
      <c r="F31" s="33"/>
    </row>
    <row r="32" spans="1:21" ht="13">
      <c r="A32" s="32" t="s">
        <v>50</v>
      </c>
      <c r="B32" s="1"/>
      <c r="C32" s="1"/>
      <c r="D32" s="1"/>
      <c r="E32" s="1"/>
      <c r="F32" s="1"/>
    </row>
    <row r="33" spans="1:18" ht="13">
      <c r="A33" s="32" t="s">
        <v>24</v>
      </c>
      <c r="B33" s="1"/>
      <c r="C33" s="1"/>
      <c r="D33" s="1"/>
      <c r="E33" s="1"/>
      <c r="F33" s="1"/>
    </row>
    <row r="34" spans="1:18">
      <c r="A34" s="33"/>
      <c r="B34" s="33"/>
      <c r="D34" s="36">
        <v>553.88504123651239</v>
      </c>
      <c r="E34" s="34" t="s">
        <v>25</v>
      </c>
      <c r="F34" s="33"/>
      <c r="R34" s="35"/>
    </row>
    <row r="35" spans="1:18">
      <c r="A35" s="33"/>
      <c r="B35" s="33"/>
      <c r="D35" s="36">
        <v>711.82013331600001</v>
      </c>
      <c r="E35" s="34" t="s">
        <v>26</v>
      </c>
      <c r="F35" s="33"/>
      <c r="R35" s="35"/>
    </row>
    <row r="36" spans="1:18">
      <c r="A36" s="33"/>
      <c r="B36" s="33"/>
      <c r="D36" s="36">
        <v>870.86744435379376</v>
      </c>
      <c r="E36" s="34" t="s">
        <v>27</v>
      </c>
      <c r="F36" s="33"/>
      <c r="R36" s="35"/>
    </row>
    <row r="37" spans="1:18">
      <c r="A37" s="33"/>
      <c r="B37" s="33"/>
      <c r="D37" s="36">
        <v>1027.690317474975</v>
      </c>
      <c r="E37" s="34" t="s">
        <v>28</v>
      </c>
      <c r="F37" s="33"/>
      <c r="R37" s="35"/>
    </row>
    <row r="38" spans="1:18">
      <c r="A38" s="33"/>
      <c r="B38" s="33"/>
      <c r="C38" s="33"/>
      <c r="D38" s="33"/>
      <c r="E38" s="33"/>
      <c r="F38" s="33"/>
    </row>
    <row r="39" spans="1:18">
      <c r="A39" s="34"/>
      <c r="B39" s="37"/>
      <c r="C39" s="48" t="s">
        <v>29</v>
      </c>
      <c r="D39" s="49"/>
      <c r="E39" s="50"/>
      <c r="F39" s="50"/>
      <c r="G39" s="49"/>
    </row>
    <row r="40" spans="1:18">
      <c r="A40" s="37"/>
      <c r="B40" s="34"/>
      <c r="C40" s="49"/>
      <c r="D40" s="48" t="s">
        <v>42</v>
      </c>
      <c r="E40" s="50"/>
      <c r="F40" s="50"/>
      <c r="G40" s="49"/>
    </row>
    <row r="41" spans="1:18">
      <c r="A41" s="37"/>
      <c r="B41" s="37"/>
      <c r="C41" s="34"/>
      <c r="D41" s="34"/>
      <c r="E41" s="37"/>
      <c r="F41" s="39"/>
    </row>
    <row r="42" spans="1:18">
      <c r="A42" s="34"/>
      <c r="B42" s="37"/>
      <c r="C42" s="34"/>
      <c r="D42" s="34"/>
      <c r="E42" s="37"/>
      <c r="F42" s="39"/>
    </row>
    <row r="43" spans="1:18">
      <c r="A43" s="37"/>
      <c r="B43" s="34"/>
      <c r="C43" s="33"/>
      <c r="D43" s="33"/>
      <c r="E43" s="37"/>
      <c r="F43" s="38"/>
    </row>
  </sheetData>
  <sheetProtection selectLockedCells="1" selectUnlockedCells="1"/>
  <phoneticPr fontId="2" type="noConversion"/>
  <pageMargins left="0.25" right="0.25" top="1" bottom="1" header="0.5" footer="0.5"/>
  <pageSetup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U38"/>
  <sheetViews>
    <sheetView topLeftCell="A4" workbookViewId="0">
      <selection activeCell="E5" sqref="E5:E14"/>
    </sheetView>
  </sheetViews>
  <sheetFormatPr defaultColWidth="9.26953125" defaultRowHeight="12.5"/>
  <cols>
    <col min="1" max="1" width="3.7265625" style="3" customWidth="1"/>
    <col min="2" max="2" width="0.26953125" style="3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6" width="9.26953125" style="3"/>
    <col min="17" max="17" width="0.26953125" style="3" customWidth="1"/>
    <col min="18" max="18" width="9.26953125" style="3" hidden="1" customWidth="1"/>
    <col min="19" max="16384" width="9.26953125" style="3"/>
  </cols>
  <sheetData>
    <row r="1" spans="1:21" ht="13">
      <c r="A1" s="1" t="s">
        <v>58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/>
      <c r="D2" s="1"/>
      <c r="E2" s="1"/>
      <c r="F2" s="2"/>
    </row>
    <row r="3" spans="1:21" ht="13">
      <c r="A3" s="4" t="s">
        <v>7</v>
      </c>
      <c r="B3" s="5"/>
      <c r="C3" s="5"/>
      <c r="D3" s="5"/>
      <c r="E3" s="5"/>
      <c r="F3" s="6"/>
      <c r="G3" s="7"/>
      <c r="H3" s="7"/>
      <c r="I3" s="7"/>
      <c r="J3" s="8"/>
    </row>
    <row r="4" spans="1:21" ht="51">
      <c r="A4" s="9" t="s">
        <v>0</v>
      </c>
      <c r="B4" s="1" t="s">
        <v>8</v>
      </c>
      <c r="C4" s="1" t="s">
        <v>1</v>
      </c>
      <c r="D4" s="10" t="s">
        <v>45</v>
      </c>
      <c r="E4" s="1" t="s">
        <v>9</v>
      </c>
      <c r="F4" s="2" t="s">
        <v>10</v>
      </c>
      <c r="G4" s="11" t="s">
        <v>2</v>
      </c>
      <c r="H4" s="11" t="s">
        <v>3</v>
      </c>
      <c r="I4" s="11" t="s">
        <v>4</v>
      </c>
      <c r="J4" s="12" t="s">
        <v>5</v>
      </c>
    </row>
    <row r="5" spans="1:21">
      <c r="A5" s="13" t="s">
        <v>6</v>
      </c>
      <c r="B5" s="14">
        <v>1</v>
      </c>
      <c r="C5" s="14" t="s">
        <v>33</v>
      </c>
      <c r="D5" s="14" t="s">
        <v>37</v>
      </c>
      <c r="E5" s="58" t="s">
        <v>53</v>
      </c>
      <c r="F5" s="14" t="s">
        <v>12</v>
      </c>
      <c r="G5" s="59">
        <f>'January 2009'!G9*1.0275</f>
        <v>57929</v>
      </c>
      <c r="H5" s="16"/>
      <c r="I5" s="16"/>
      <c r="J5" s="17"/>
      <c r="R5" s="18"/>
      <c r="S5" s="18"/>
      <c r="T5" s="18"/>
      <c r="U5" s="18"/>
    </row>
    <row r="6" spans="1:21">
      <c r="A6" s="13" t="s">
        <v>6</v>
      </c>
      <c r="B6" s="14">
        <v>1</v>
      </c>
      <c r="C6" s="14" t="s">
        <v>13</v>
      </c>
      <c r="D6" s="14" t="s">
        <v>40</v>
      </c>
      <c r="E6" s="58" t="s">
        <v>14</v>
      </c>
      <c r="F6" s="60" t="s">
        <v>12</v>
      </c>
      <c r="G6" s="59">
        <f>'January 2009'!G10*1.0275</f>
        <v>89260</v>
      </c>
      <c r="H6" s="16"/>
      <c r="I6" s="16"/>
      <c r="J6" s="17"/>
      <c r="R6" s="18"/>
      <c r="S6" s="18"/>
      <c r="T6" s="18"/>
      <c r="U6" s="18"/>
    </row>
    <row r="7" spans="1:21">
      <c r="A7" s="13" t="s">
        <v>6</v>
      </c>
      <c r="B7" s="14">
        <v>1</v>
      </c>
      <c r="C7" s="14" t="s">
        <v>32</v>
      </c>
      <c r="D7" s="14" t="s">
        <v>41</v>
      </c>
      <c r="E7" s="58" t="s">
        <v>54</v>
      </c>
      <c r="F7" s="60" t="s">
        <v>12</v>
      </c>
      <c r="G7" s="59">
        <f>'January 2009'!G11*1.0275</f>
        <v>53755</v>
      </c>
      <c r="H7" s="59">
        <f>'January 2009'!H11*1.0275</f>
        <v>56584</v>
      </c>
      <c r="I7" s="59">
        <f>'January 2009'!I11*1.0275</f>
        <v>58282</v>
      </c>
      <c r="J7" s="61">
        <f>'January 2009'!J11*1.0275</f>
        <v>59413</v>
      </c>
      <c r="R7" s="18"/>
      <c r="S7" s="18"/>
      <c r="T7" s="18"/>
      <c r="U7" s="18"/>
    </row>
    <row r="8" spans="1:21">
      <c r="A8" s="14"/>
      <c r="B8" s="14"/>
      <c r="C8" s="14"/>
      <c r="D8" s="14"/>
      <c r="E8" s="15"/>
      <c r="F8" s="14"/>
    </row>
    <row r="9" spans="1:21" ht="13">
      <c r="A9" s="24" t="s">
        <v>18</v>
      </c>
      <c r="B9" s="25"/>
      <c r="C9" s="25"/>
      <c r="D9" s="25"/>
      <c r="E9" s="26"/>
      <c r="F9" s="25"/>
      <c r="G9" s="7"/>
      <c r="H9" s="7"/>
      <c r="I9" s="7"/>
      <c r="J9" s="8"/>
    </row>
    <row r="10" spans="1:21" ht="39">
      <c r="A10" s="9" t="s">
        <v>0</v>
      </c>
      <c r="B10" s="1" t="s">
        <v>8</v>
      </c>
      <c r="C10" s="1" t="s">
        <v>1</v>
      </c>
      <c r="D10" s="1"/>
      <c r="E10" s="1" t="s">
        <v>9</v>
      </c>
      <c r="F10" s="2" t="s">
        <v>10</v>
      </c>
      <c r="G10" s="11" t="s">
        <v>2</v>
      </c>
      <c r="H10" s="11" t="s">
        <v>3</v>
      </c>
      <c r="I10" s="11" t="s">
        <v>4</v>
      </c>
      <c r="J10" s="12" t="s">
        <v>5</v>
      </c>
    </row>
    <row r="11" spans="1:21">
      <c r="A11" s="13" t="s">
        <v>6</v>
      </c>
      <c r="B11" s="14">
        <v>1</v>
      </c>
      <c r="C11" s="14" t="s">
        <v>34</v>
      </c>
      <c r="D11" s="14" t="s">
        <v>39</v>
      </c>
      <c r="E11" s="58" t="s">
        <v>62</v>
      </c>
      <c r="F11" s="14" t="s">
        <v>12</v>
      </c>
      <c r="G11" s="59">
        <f>'January 2009'!G16*1.0275</f>
        <v>75869</v>
      </c>
      <c r="H11" s="59">
        <f>'January 2009'!H16*1.0275</f>
        <v>79862</v>
      </c>
      <c r="I11" s="59">
        <f>'January 2009'!I16*1.0275</f>
        <v>82258</v>
      </c>
      <c r="J11" s="61">
        <f>'January 2009'!J16*1.0275</f>
        <v>83855</v>
      </c>
      <c r="R11" s="18"/>
      <c r="S11" s="18"/>
      <c r="T11" s="18"/>
      <c r="U11" s="18"/>
    </row>
    <row r="12" spans="1:21">
      <c r="A12" s="13" t="s">
        <v>6</v>
      </c>
      <c r="B12" s="14">
        <v>1</v>
      </c>
      <c r="C12" s="14" t="s">
        <v>35</v>
      </c>
      <c r="D12" s="14" t="s">
        <v>38</v>
      </c>
      <c r="E12" s="58" t="s">
        <v>56</v>
      </c>
      <c r="F12" s="60" t="s">
        <v>12</v>
      </c>
      <c r="G12" s="59">
        <f>'January 2009'!G17*1.0275</f>
        <v>66602</v>
      </c>
      <c r="H12" s="59">
        <f>'January 2009'!H17*1.0275</f>
        <v>70108</v>
      </c>
      <c r="I12" s="59">
        <f>'January 2009'!I17*1.0275</f>
        <v>72211</v>
      </c>
      <c r="J12" s="61">
        <f>'January 2009'!J17*1.0275</f>
        <v>73613</v>
      </c>
      <c r="R12" s="18"/>
      <c r="S12" s="18"/>
      <c r="T12" s="18"/>
      <c r="U12" s="18"/>
    </row>
    <row r="13" spans="1:21">
      <c r="A13" s="13" t="s">
        <v>6</v>
      </c>
      <c r="B13" s="14">
        <v>1</v>
      </c>
      <c r="C13" s="14" t="s">
        <v>36</v>
      </c>
      <c r="D13" s="14" t="s">
        <v>38</v>
      </c>
      <c r="E13" s="15" t="s">
        <v>63</v>
      </c>
      <c r="F13" s="14" t="s">
        <v>12</v>
      </c>
      <c r="G13" s="16">
        <f>'January 2009'!G18*1.0275</f>
        <v>66602</v>
      </c>
      <c r="H13" s="16">
        <f>'January 2009'!H18*1.0275</f>
        <v>70108</v>
      </c>
      <c r="I13" s="16">
        <f>'January 2009'!I18*1.0275</f>
        <v>72211</v>
      </c>
      <c r="J13" s="17">
        <f>'January 2009'!J18*1.0275</f>
        <v>73613</v>
      </c>
      <c r="R13" s="18"/>
      <c r="S13" s="18"/>
      <c r="T13" s="18"/>
      <c r="U13" s="18"/>
    </row>
    <row r="14" spans="1:21">
      <c r="A14" s="19" t="s">
        <v>6</v>
      </c>
      <c r="B14" s="20">
        <v>1</v>
      </c>
      <c r="C14" s="20" t="s">
        <v>15</v>
      </c>
      <c r="D14" s="20">
        <v>30</v>
      </c>
      <c r="E14" s="52" t="s">
        <v>22</v>
      </c>
      <c r="F14" s="53" t="s">
        <v>12</v>
      </c>
      <c r="G14" s="54">
        <f>'January 2009'!G19*1.0275</f>
        <v>53755</v>
      </c>
      <c r="H14" s="54">
        <f>'January 2009'!H19*1.0275</f>
        <v>56584</v>
      </c>
      <c r="I14" s="54">
        <f>'January 2009'!I19*1.0275</f>
        <v>58282</v>
      </c>
      <c r="J14" s="55">
        <f>'January 2009'!J19*1.0275</f>
        <v>59413</v>
      </c>
      <c r="R14" s="18"/>
      <c r="S14" s="18"/>
      <c r="T14" s="18"/>
      <c r="U14" s="18"/>
    </row>
    <row r="15" spans="1:21">
      <c r="A15" s="14"/>
      <c r="B15" s="14"/>
      <c r="C15" s="14"/>
      <c r="D15" s="14"/>
      <c r="E15" s="15"/>
      <c r="F15" s="14"/>
      <c r="G15" s="16"/>
      <c r="H15" s="16"/>
      <c r="I15" s="16"/>
      <c r="J15" s="16"/>
      <c r="R15" s="18"/>
      <c r="S15" s="18"/>
      <c r="T15" s="18"/>
      <c r="U15" s="18"/>
    </row>
    <row r="16" spans="1:21" ht="13">
      <c r="A16" s="24" t="s">
        <v>49</v>
      </c>
      <c r="B16" s="25"/>
      <c r="C16" s="25"/>
      <c r="D16" s="25"/>
      <c r="E16" s="26"/>
      <c r="F16" s="25"/>
      <c r="G16" s="7"/>
      <c r="H16" s="7"/>
      <c r="I16" s="7"/>
      <c r="J16" s="8"/>
    </row>
    <row r="17" spans="1:18" ht="39">
      <c r="A17" s="9" t="s">
        <v>0</v>
      </c>
      <c r="B17" s="1" t="s">
        <v>8</v>
      </c>
      <c r="C17" s="1" t="s">
        <v>1</v>
      </c>
      <c r="D17" s="1"/>
      <c r="E17" s="1" t="s">
        <v>9</v>
      </c>
      <c r="F17" s="2" t="s">
        <v>10</v>
      </c>
      <c r="G17" s="11" t="s">
        <v>2</v>
      </c>
      <c r="H17" s="11" t="s">
        <v>3</v>
      </c>
      <c r="I17" s="11" t="s">
        <v>4</v>
      </c>
      <c r="J17" s="12" t="s">
        <v>5</v>
      </c>
    </row>
    <row r="18" spans="1:18">
      <c r="A18" s="19" t="s">
        <v>48</v>
      </c>
      <c r="B18" s="20"/>
      <c r="C18" s="20" t="s">
        <v>46</v>
      </c>
      <c r="D18" s="20">
        <v>20</v>
      </c>
      <c r="E18" s="52" t="s">
        <v>47</v>
      </c>
      <c r="F18" s="53" t="s">
        <v>57</v>
      </c>
      <c r="G18" s="56">
        <f>'January 2009'!G23*1.0275</f>
        <v>21.632000000000001</v>
      </c>
      <c r="H18" s="56">
        <f>'January 2009'!H23*1.0275</f>
        <v>22.77</v>
      </c>
      <c r="I18" s="56">
        <f>'January 2009'!I23*1.0275</f>
        <v>23.454000000000001</v>
      </c>
      <c r="J18" s="57">
        <f>'January 2009'!J23*1.0275</f>
        <v>23.908999999999999</v>
      </c>
    </row>
    <row r="19" spans="1:18" ht="13">
      <c r="A19" s="29"/>
      <c r="B19" s="30"/>
      <c r="C19" s="31"/>
      <c r="D19" s="31"/>
      <c r="E19" s="30"/>
      <c r="F19" s="30"/>
      <c r="G19" s="16"/>
      <c r="H19" s="16"/>
      <c r="I19" s="16"/>
      <c r="J19" s="16"/>
    </row>
    <row r="20" spans="1:18" ht="13">
      <c r="A20" s="32" t="s">
        <v>23</v>
      </c>
      <c r="B20" s="1"/>
      <c r="C20" s="1"/>
      <c r="D20" s="1"/>
      <c r="E20" s="1"/>
      <c r="F20" s="1"/>
      <c r="Q20" s="47" t="s">
        <v>61</v>
      </c>
    </row>
    <row r="21" spans="1:18" ht="13">
      <c r="A21" s="32" t="s">
        <v>24</v>
      </c>
      <c r="B21" s="1"/>
      <c r="C21" s="1"/>
      <c r="D21" s="1"/>
      <c r="E21" s="1"/>
      <c r="F21" s="1"/>
    </row>
    <row r="22" spans="1:18">
      <c r="A22" s="33"/>
      <c r="B22" s="33"/>
      <c r="D22" s="16">
        <v>357</v>
      </c>
      <c r="E22" s="34" t="s">
        <v>25</v>
      </c>
      <c r="F22" s="33"/>
      <c r="R22" s="35"/>
    </row>
    <row r="23" spans="1:18">
      <c r="A23" s="33"/>
      <c r="B23" s="33"/>
      <c r="D23" s="16">
        <v>691</v>
      </c>
      <c r="E23" s="34" t="s">
        <v>26</v>
      </c>
      <c r="F23" s="33"/>
      <c r="R23" s="35"/>
    </row>
    <row r="24" spans="1:18">
      <c r="A24" s="33"/>
      <c r="B24" s="33"/>
      <c r="D24" s="16">
        <v>835</v>
      </c>
      <c r="E24" s="34" t="s">
        <v>27</v>
      </c>
      <c r="F24" s="33"/>
      <c r="R24" s="35"/>
    </row>
    <row r="25" spans="1:18">
      <c r="A25" s="33"/>
      <c r="B25" s="33"/>
      <c r="D25" s="16">
        <v>1094</v>
      </c>
      <c r="E25" s="34" t="s">
        <v>28</v>
      </c>
      <c r="F25" s="33"/>
      <c r="R25" s="35"/>
    </row>
    <row r="26" spans="1:18">
      <c r="A26" s="33"/>
      <c r="B26" s="33"/>
      <c r="C26" s="33"/>
      <c r="D26" s="33"/>
      <c r="E26" s="33"/>
      <c r="F26" s="33"/>
    </row>
    <row r="27" spans="1:18" ht="13">
      <c r="A27" s="32" t="s">
        <v>50</v>
      </c>
      <c r="B27" s="1"/>
      <c r="C27" s="1"/>
      <c r="D27" s="1"/>
      <c r="E27" s="1"/>
      <c r="F27" s="1"/>
    </row>
    <row r="28" spans="1:18" ht="13">
      <c r="A28" s="32" t="s">
        <v>24</v>
      </c>
      <c r="B28" s="1"/>
      <c r="C28" s="1"/>
      <c r="D28" s="1"/>
      <c r="E28" s="1"/>
      <c r="F28" s="1"/>
    </row>
    <row r="29" spans="1:18">
      <c r="A29" s="33"/>
      <c r="B29" s="33"/>
      <c r="D29" s="36">
        <v>554</v>
      </c>
      <c r="E29" s="34" t="s">
        <v>25</v>
      </c>
      <c r="F29" s="33"/>
      <c r="R29" s="35"/>
    </row>
    <row r="30" spans="1:18">
      <c r="A30" s="33"/>
      <c r="B30" s="33"/>
      <c r="D30" s="36">
        <v>712</v>
      </c>
      <c r="E30" s="34" t="s">
        <v>26</v>
      </c>
      <c r="F30" s="33"/>
      <c r="R30" s="35"/>
    </row>
    <row r="31" spans="1:18">
      <c r="A31" s="33"/>
      <c r="B31" s="33"/>
      <c r="D31" s="36">
        <v>871</v>
      </c>
      <c r="E31" s="34" t="s">
        <v>27</v>
      </c>
      <c r="F31" s="33"/>
      <c r="R31" s="35"/>
    </row>
    <row r="32" spans="1:18">
      <c r="A32" s="33"/>
      <c r="B32" s="33"/>
      <c r="D32" s="36">
        <v>1028</v>
      </c>
      <c r="E32" s="34" t="s">
        <v>28</v>
      </c>
      <c r="F32" s="33"/>
      <c r="R32" s="35"/>
    </row>
    <row r="33" spans="1:6">
      <c r="A33" s="33"/>
      <c r="B33" s="33"/>
      <c r="C33" s="33"/>
      <c r="D33" s="33"/>
      <c r="E33" s="33"/>
      <c r="F33" s="33"/>
    </row>
    <row r="34" spans="1:6">
      <c r="A34" s="34"/>
      <c r="B34" s="37"/>
      <c r="C34" s="48" t="s">
        <v>29</v>
      </c>
      <c r="D34" s="33"/>
      <c r="E34" s="37"/>
      <c r="F34" s="38"/>
    </row>
    <row r="35" spans="1:6">
      <c r="A35" s="37"/>
      <c r="B35" s="34"/>
      <c r="C35" s="33"/>
      <c r="D35" s="48" t="s">
        <v>42</v>
      </c>
      <c r="E35" s="37"/>
      <c r="F35" s="38"/>
    </row>
    <row r="36" spans="1:6">
      <c r="A36" s="37"/>
      <c r="B36" s="37"/>
      <c r="C36" s="34"/>
      <c r="D36" s="34"/>
      <c r="E36" s="37"/>
      <c r="F36" s="39"/>
    </row>
    <row r="37" spans="1:6">
      <c r="A37" s="34"/>
      <c r="B37" s="37"/>
      <c r="C37" s="34"/>
      <c r="D37" s="34"/>
      <c r="E37" s="37"/>
      <c r="F37" s="39"/>
    </row>
    <row r="38" spans="1:6">
      <c r="A38" s="37"/>
      <c r="B38" s="34"/>
      <c r="C38" s="33"/>
      <c r="D38" s="33"/>
      <c r="E38" s="37"/>
      <c r="F38" s="38"/>
    </row>
  </sheetData>
  <sheetProtection selectLockedCells="1" selectUnlockedCells="1"/>
  <phoneticPr fontId="2" type="noConversion"/>
  <pageMargins left="0.25" right="0.25" top="1" bottom="1" header="0.5" footer="0.5"/>
  <pageSetup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U39"/>
  <sheetViews>
    <sheetView workbookViewId="0">
      <selection activeCell="A10" sqref="A10:J16"/>
    </sheetView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21" ht="13">
      <c r="A1" s="1" t="s">
        <v>64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 t="s">
        <v>65</v>
      </c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51">
      <c r="A4" s="1" t="s">
        <v>0</v>
      </c>
      <c r="B4" s="1" t="s">
        <v>8</v>
      </c>
      <c r="C4" s="1" t="s">
        <v>1</v>
      </c>
      <c r="D4" s="10" t="s">
        <v>45</v>
      </c>
      <c r="E4" s="1" t="s">
        <v>9</v>
      </c>
      <c r="F4" s="2" t="s">
        <v>10</v>
      </c>
      <c r="G4" s="11" t="s">
        <v>2</v>
      </c>
      <c r="H4" s="11" t="s">
        <v>3</v>
      </c>
      <c r="I4" s="11" t="s">
        <v>4</v>
      </c>
      <c r="J4" s="11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4" t="s">
        <v>12</v>
      </c>
      <c r="G5" s="16">
        <f>'May 2009 '!G5*1.0246</f>
        <v>59354</v>
      </c>
      <c r="H5" s="16"/>
      <c r="I5" s="16"/>
      <c r="J5" s="16"/>
      <c r="R5" s="18"/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16">
        <f>'May 2009 '!G6*1.0246</f>
        <v>91456</v>
      </c>
      <c r="H6" s="16"/>
      <c r="I6" s="16"/>
      <c r="J6" s="16"/>
      <c r="R6" s="18"/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15" t="s">
        <v>54</v>
      </c>
      <c r="F7" s="14" t="s">
        <v>12</v>
      </c>
      <c r="G7" s="16">
        <f>H7*0.95</f>
        <v>55077</v>
      </c>
      <c r="H7" s="16">
        <f>'May 2009 '!H7*1.0246</f>
        <v>57976</v>
      </c>
      <c r="I7" s="16">
        <f>H7*1.03</f>
        <v>59715</v>
      </c>
      <c r="J7" s="16">
        <f>H7*1.05</f>
        <v>60875</v>
      </c>
      <c r="R7" s="18"/>
      <c r="S7" s="18"/>
      <c r="T7" s="18"/>
      <c r="U7" s="18"/>
    </row>
    <row r="8" spans="1:21">
      <c r="A8" s="14"/>
      <c r="B8" s="14"/>
      <c r="C8" s="14"/>
      <c r="D8" s="14"/>
      <c r="E8" s="15"/>
      <c r="F8" s="14"/>
      <c r="G8" s="16"/>
      <c r="H8" s="16"/>
      <c r="I8" s="16"/>
      <c r="J8" s="16"/>
      <c r="R8" s="18"/>
      <c r="S8" s="18"/>
      <c r="T8" s="18"/>
      <c r="U8" s="18"/>
    </row>
    <row r="9" spans="1:21">
      <c r="A9" s="14"/>
      <c r="B9" s="14"/>
      <c r="C9" s="14"/>
      <c r="D9" s="14"/>
      <c r="E9" s="15"/>
      <c r="F9" s="14"/>
    </row>
    <row r="10" spans="1:21" ht="13">
      <c r="A10" s="32" t="s">
        <v>18</v>
      </c>
      <c r="B10" s="14"/>
      <c r="C10" s="14"/>
      <c r="D10" s="14"/>
      <c r="E10" s="15"/>
      <c r="F10" s="14"/>
    </row>
    <row r="11" spans="1:21" ht="39">
      <c r="A11" s="1" t="s">
        <v>0</v>
      </c>
      <c r="B11" s="1" t="s">
        <v>8</v>
      </c>
      <c r="C11" s="1" t="s">
        <v>1</v>
      </c>
      <c r="D11" s="1"/>
      <c r="E11" s="1" t="s">
        <v>9</v>
      </c>
      <c r="F11" s="2" t="s">
        <v>10</v>
      </c>
      <c r="G11" s="11" t="s">
        <v>2</v>
      </c>
      <c r="H11" s="11" t="s">
        <v>3</v>
      </c>
      <c r="I11" s="11" t="s">
        <v>4</v>
      </c>
      <c r="J11" s="11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15" t="s">
        <v>62</v>
      </c>
      <c r="F12" s="14" t="s">
        <v>12</v>
      </c>
      <c r="G12" s="16">
        <f>H12*0.95</f>
        <v>77736</v>
      </c>
      <c r="H12" s="16">
        <f>'May 2009 '!H11*1.0246</f>
        <v>81827</v>
      </c>
      <c r="I12" s="16">
        <f>H12*1.03</f>
        <v>84282</v>
      </c>
      <c r="J12" s="16">
        <f>H12*1.05</f>
        <v>85918</v>
      </c>
      <c r="R12" s="18"/>
      <c r="S12" s="18"/>
      <c r="T12" s="18"/>
      <c r="U12" s="18"/>
    </row>
    <row r="13" spans="1:21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4" t="s">
        <v>12</v>
      </c>
      <c r="G13" s="16">
        <f>H13*0.95</f>
        <v>68241</v>
      </c>
      <c r="H13" s="16">
        <f>'May 2009 '!H12*1.0246</f>
        <v>71833</v>
      </c>
      <c r="I13" s="16">
        <f>H13*1.03</f>
        <v>73988</v>
      </c>
      <c r="J13" s="16">
        <f>H13*1.05</f>
        <v>75425</v>
      </c>
      <c r="R13" s="18"/>
      <c r="S13" s="18"/>
      <c r="T13" s="18"/>
      <c r="U13" s="18"/>
    </row>
    <row r="14" spans="1:21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4" t="s">
        <v>12</v>
      </c>
      <c r="G14" s="16">
        <f>H14*0.95</f>
        <v>68241</v>
      </c>
      <c r="H14" s="16">
        <f>'May 2009 '!H13*1.0246</f>
        <v>71833</v>
      </c>
      <c r="I14" s="16">
        <f>H14*1.03</f>
        <v>73988</v>
      </c>
      <c r="J14" s="16">
        <f>H14*1.05</f>
        <v>75425</v>
      </c>
      <c r="R14" s="18"/>
      <c r="S14" s="18"/>
      <c r="T14" s="18"/>
      <c r="U14" s="18"/>
    </row>
    <row r="15" spans="1:21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4" t="s">
        <v>12</v>
      </c>
      <c r="G15" s="16">
        <f>H15*0.95</f>
        <v>55077</v>
      </c>
      <c r="H15" s="16">
        <f>'May 2009 '!H14*1.0246</f>
        <v>57976</v>
      </c>
      <c r="I15" s="16">
        <f>H15*1.03</f>
        <v>59715</v>
      </c>
      <c r="J15" s="16">
        <f>H15*1.05</f>
        <v>60875</v>
      </c>
      <c r="R15" s="18"/>
      <c r="S15" s="18"/>
      <c r="T15" s="18"/>
      <c r="U15" s="18"/>
    </row>
    <row r="16" spans="1:21">
      <c r="A16" s="14"/>
      <c r="B16" s="14"/>
      <c r="C16" s="14"/>
      <c r="D16" s="14"/>
      <c r="E16" s="15"/>
      <c r="F16" s="14"/>
      <c r="G16" s="16"/>
      <c r="H16" s="16"/>
      <c r="I16" s="16"/>
      <c r="J16" s="16"/>
      <c r="R16" s="18"/>
      <c r="S16" s="18"/>
      <c r="T16" s="18"/>
      <c r="U16" s="18"/>
    </row>
    <row r="17" spans="1:18" ht="13">
      <c r="A17" s="32" t="s">
        <v>49</v>
      </c>
      <c r="B17" s="14"/>
      <c r="C17" s="14"/>
      <c r="D17" s="14"/>
      <c r="E17" s="15"/>
      <c r="F17" s="14"/>
    </row>
    <row r="18" spans="1:18" ht="39">
      <c r="A18" s="1" t="s">
        <v>0</v>
      </c>
      <c r="B18" s="1" t="s">
        <v>8</v>
      </c>
      <c r="C18" s="1" t="s">
        <v>1</v>
      </c>
      <c r="D18" s="1"/>
      <c r="E18" s="1" t="s">
        <v>9</v>
      </c>
      <c r="F18" s="2" t="s">
        <v>10</v>
      </c>
      <c r="G18" s="11" t="s">
        <v>2</v>
      </c>
      <c r="H18" s="11" t="s">
        <v>3</v>
      </c>
      <c r="I18" s="11" t="s">
        <v>4</v>
      </c>
      <c r="J18" s="11" t="s">
        <v>5</v>
      </c>
    </row>
    <row r="19" spans="1:18" hidden="1">
      <c r="A19" s="14" t="s">
        <v>48</v>
      </c>
      <c r="B19" s="14"/>
      <c r="C19" s="14" t="s">
        <v>46</v>
      </c>
      <c r="D19" s="14">
        <v>20</v>
      </c>
      <c r="E19" s="15" t="s">
        <v>47</v>
      </c>
      <c r="F19" s="14" t="s">
        <v>57</v>
      </c>
      <c r="G19" s="51">
        <f>H19*0.95</f>
        <v>22.164000000000001</v>
      </c>
      <c r="H19" s="51">
        <f>'May 2009 '!H18*1.0246</f>
        <v>23.33</v>
      </c>
      <c r="I19" s="51">
        <f>H19*1.03</f>
        <v>24.03</v>
      </c>
      <c r="J19" s="51">
        <f>H19*1.05</f>
        <v>24.497</v>
      </c>
    </row>
    <row r="20" spans="1:18" ht="13">
      <c r="A20" s="14" t="s">
        <v>6</v>
      </c>
      <c r="B20" s="14">
        <v>1</v>
      </c>
      <c r="C20" s="14" t="s">
        <v>46</v>
      </c>
      <c r="D20" s="14">
        <v>20</v>
      </c>
      <c r="E20" s="15" t="s">
        <v>47</v>
      </c>
      <c r="F20" s="62" t="s">
        <v>12</v>
      </c>
      <c r="G20" s="16">
        <f>G19*2080</f>
        <v>46101</v>
      </c>
      <c r="H20" s="16">
        <f>H19*2080</f>
        <v>48526</v>
      </c>
      <c r="I20" s="16">
        <f>I19*2080</f>
        <v>49982</v>
      </c>
      <c r="J20" s="16">
        <f>J19*2080</f>
        <v>50954</v>
      </c>
    </row>
    <row r="21" spans="1:18" ht="13">
      <c r="A21" s="32" t="s">
        <v>23</v>
      </c>
      <c r="B21" s="1"/>
      <c r="C21" s="1"/>
      <c r="D21" s="1"/>
      <c r="E21" s="1"/>
      <c r="F21" s="1"/>
      <c r="Q21" s="47" t="s">
        <v>61</v>
      </c>
    </row>
    <row r="22" spans="1:18" ht="13">
      <c r="A22" s="32" t="s">
        <v>24</v>
      </c>
      <c r="B22" s="1"/>
      <c r="C22" s="1"/>
      <c r="D22" s="1"/>
      <c r="E22" s="1"/>
      <c r="F22" s="1"/>
    </row>
    <row r="23" spans="1:18">
      <c r="A23" s="33"/>
      <c r="B23" s="33"/>
      <c r="D23" s="16">
        <f>Q23*1.02</f>
        <v>365</v>
      </c>
      <c r="E23" s="34" t="s">
        <v>25</v>
      </c>
      <c r="F23" s="33"/>
      <c r="Q23" s="16">
        <v>357.38683860000003</v>
      </c>
      <c r="R23" s="35"/>
    </row>
    <row r="24" spans="1:18">
      <c r="A24" s="33"/>
      <c r="B24" s="33"/>
      <c r="D24" s="16">
        <f>Q24*1.02</f>
        <v>705</v>
      </c>
      <c r="E24" s="34" t="s">
        <v>26</v>
      </c>
      <c r="F24" s="33"/>
      <c r="Q24" s="16">
        <v>690.94788796000012</v>
      </c>
      <c r="R24" s="35"/>
    </row>
    <row r="25" spans="1:18">
      <c r="A25" s="33"/>
      <c r="B25" s="33"/>
      <c r="D25" s="16">
        <f>Q25*1.02</f>
        <v>852</v>
      </c>
      <c r="E25" s="34" t="s">
        <v>27</v>
      </c>
      <c r="F25" s="33"/>
      <c r="Q25" s="16">
        <v>834.93852728000002</v>
      </c>
      <c r="R25" s="35"/>
    </row>
    <row r="26" spans="1:18">
      <c r="A26" s="33"/>
      <c r="B26" s="33"/>
      <c r="D26" s="16">
        <f>Q26*1.02</f>
        <v>1116</v>
      </c>
      <c r="E26" s="34" t="s">
        <v>28</v>
      </c>
      <c r="F26" s="33"/>
      <c r="Q26" s="16">
        <v>1093.9144972800002</v>
      </c>
      <c r="R26" s="35"/>
    </row>
    <row r="27" spans="1:18">
      <c r="A27" s="33"/>
      <c r="B27" s="33"/>
      <c r="C27" s="33"/>
      <c r="D27" s="33"/>
      <c r="E27" s="33"/>
      <c r="F27" s="33"/>
      <c r="Q27" s="33"/>
    </row>
    <row r="28" spans="1:18" ht="13">
      <c r="A28" s="32" t="s">
        <v>50</v>
      </c>
      <c r="B28" s="1"/>
      <c r="C28" s="1"/>
      <c r="D28" s="1"/>
      <c r="E28" s="1"/>
      <c r="F28" s="1"/>
      <c r="Q28" s="1"/>
    </row>
    <row r="29" spans="1:18" ht="13">
      <c r="A29" s="32" t="s">
        <v>24</v>
      </c>
      <c r="B29" s="1"/>
      <c r="C29" s="1"/>
      <c r="D29" s="1"/>
      <c r="E29" s="1"/>
      <c r="F29" s="1"/>
      <c r="Q29" s="1"/>
    </row>
    <row r="30" spans="1:18">
      <c r="A30" s="33"/>
      <c r="B30" s="33"/>
      <c r="D30" s="16">
        <f>Q30*1.02</f>
        <v>565</v>
      </c>
      <c r="E30" s="34" t="s">
        <v>25</v>
      </c>
      <c r="F30" s="33"/>
      <c r="Q30" s="36">
        <v>553.88504123651239</v>
      </c>
      <c r="R30" s="35"/>
    </row>
    <row r="31" spans="1:18">
      <c r="A31" s="33"/>
      <c r="B31" s="33"/>
      <c r="D31" s="16">
        <f>Q31*1.02</f>
        <v>726</v>
      </c>
      <c r="E31" s="34" t="s">
        <v>26</v>
      </c>
      <c r="F31" s="33"/>
      <c r="Q31" s="36">
        <v>711.82013331600001</v>
      </c>
      <c r="R31" s="35"/>
    </row>
    <row r="32" spans="1:18">
      <c r="A32" s="33"/>
      <c r="B32" s="33"/>
      <c r="D32" s="16">
        <f>Q32*1.02</f>
        <v>888</v>
      </c>
      <c r="E32" s="34" t="s">
        <v>27</v>
      </c>
      <c r="F32" s="33"/>
      <c r="Q32" s="36">
        <v>870.86744435379376</v>
      </c>
      <c r="R32" s="35"/>
    </row>
    <row r="33" spans="1:18">
      <c r="A33" s="33"/>
      <c r="B33" s="33"/>
      <c r="D33" s="16">
        <f>Q33*1.02</f>
        <v>1048</v>
      </c>
      <c r="E33" s="34" t="s">
        <v>28</v>
      </c>
      <c r="F33" s="33"/>
      <c r="Q33" s="36">
        <v>1027.690317474975</v>
      </c>
      <c r="R33" s="35"/>
    </row>
    <row r="34" spans="1:18">
      <c r="A34" s="33"/>
      <c r="B34" s="33"/>
      <c r="C34" s="33"/>
      <c r="D34" s="33"/>
      <c r="E34" s="33"/>
      <c r="F34" s="33"/>
    </row>
    <row r="35" spans="1:18">
      <c r="A35" s="34"/>
      <c r="B35" s="37"/>
      <c r="C35" s="48" t="s">
        <v>29</v>
      </c>
      <c r="D35" s="33"/>
      <c r="E35" s="37"/>
      <c r="F35" s="38"/>
    </row>
    <row r="36" spans="1:18">
      <c r="A36" s="37"/>
      <c r="B36" s="34"/>
      <c r="C36" s="33"/>
      <c r="D36" s="48" t="s">
        <v>42</v>
      </c>
      <c r="E36" s="37"/>
      <c r="F36" s="38"/>
    </row>
    <row r="37" spans="1:18">
      <c r="A37" s="37"/>
      <c r="B37" s="37"/>
      <c r="C37" s="34"/>
      <c r="D37" s="34"/>
      <c r="E37" s="37"/>
      <c r="F37" s="39"/>
    </row>
    <row r="38" spans="1:18">
      <c r="A38" s="34"/>
      <c r="B38" s="37"/>
      <c r="C38" s="34"/>
      <c r="D38" s="34"/>
      <c r="E38" s="37"/>
      <c r="F38" s="39"/>
    </row>
    <row r="39" spans="1:18">
      <c r="A39" s="37"/>
      <c r="B39" s="34"/>
      <c r="C39" s="33"/>
      <c r="D39" s="33"/>
      <c r="E39" s="37"/>
      <c r="F39" s="38"/>
    </row>
  </sheetData>
  <phoneticPr fontId="2" type="noConversion"/>
  <pageMargins left="0.25" right="0.25" top="1" bottom="1" header="0.5" footer="0.5"/>
  <pageSetup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U39"/>
  <sheetViews>
    <sheetView workbookViewId="0">
      <selection activeCell="K30" sqref="K30"/>
    </sheetView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21" ht="13">
      <c r="A1" s="1" t="s">
        <v>66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 t="s">
        <v>67</v>
      </c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51">
      <c r="A4" s="1" t="s">
        <v>0</v>
      </c>
      <c r="B4" s="1" t="s">
        <v>8</v>
      </c>
      <c r="C4" s="1" t="s">
        <v>1</v>
      </c>
      <c r="D4" s="10" t="s">
        <v>45</v>
      </c>
      <c r="E4" s="1" t="s">
        <v>9</v>
      </c>
      <c r="F4" s="2" t="s">
        <v>10</v>
      </c>
      <c r="G4" s="11" t="s">
        <v>2</v>
      </c>
      <c r="H4" s="11" t="s">
        <v>3</v>
      </c>
      <c r="I4" s="11" t="s">
        <v>4</v>
      </c>
      <c r="J4" s="11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4" t="s">
        <v>12</v>
      </c>
      <c r="G5" s="16">
        <v>59353.928234108556</v>
      </c>
      <c r="H5" s="16"/>
      <c r="I5" s="16"/>
      <c r="J5" s="16"/>
      <c r="R5" s="18"/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16">
        <v>91455.453818814785</v>
      </c>
      <c r="H6" s="16"/>
      <c r="I6" s="16"/>
      <c r="J6" s="16"/>
      <c r="R6" s="18"/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15" t="s">
        <v>54</v>
      </c>
      <c r="F7" s="14" t="s">
        <v>12</v>
      </c>
      <c r="G7" s="16">
        <v>55077.245090699776</v>
      </c>
      <c r="H7" s="16">
        <v>57976.047463894502</v>
      </c>
      <c r="I7" s="16">
        <v>59715.328887811338</v>
      </c>
      <c r="J7" s="16">
        <v>60874.849837089227</v>
      </c>
      <c r="R7" s="18"/>
      <c r="S7" s="18"/>
      <c r="T7" s="18"/>
      <c r="U7" s="18"/>
    </row>
    <row r="8" spans="1:21">
      <c r="A8" s="14"/>
      <c r="B8" s="14"/>
      <c r="C8" s="14"/>
      <c r="D8" s="14"/>
      <c r="E8" s="15"/>
      <c r="F8" s="14"/>
      <c r="G8" s="16"/>
      <c r="H8" s="16"/>
      <c r="I8" s="16"/>
      <c r="J8" s="16"/>
      <c r="R8" s="18"/>
      <c r="S8" s="18"/>
      <c r="T8" s="18"/>
      <c r="U8" s="18"/>
    </row>
    <row r="9" spans="1:21">
      <c r="A9" s="14"/>
      <c r="B9" s="14"/>
      <c r="C9" s="14"/>
      <c r="D9" s="14"/>
      <c r="E9" s="15"/>
      <c r="F9" s="14"/>
    </row>
    <row r="10" spans="1:21" ht="13">
      <c r="A10" s="32" t="s">
        <v>18</v>
      </c>
      <c r="B10" s="14"/>
      <c r="C10" s="14"/>
      <c r="D10" s="14"/>
      <c r="E10" s="15"/>
      <c r="F10" s="14"/>
    </row>
    <row r="11" spans="1:21" ht="39">
      <c r="A11" s="1" t="s">
        <v>0</v>
      </c>
      <c r="B11" s="1" t="s">
        <v>8</v>
      </c>
      <c r="C11" s="1" t="s">
        <v>1</v>
      </c>
      <c r="D11" s="1"/>
      <c r="E11" s="1" t="s">
        <v>9</v>
      </c>
      <c r="F11" s="2" t="s">
        <v>10</v>
      </c>
      <c r="G11" s="11" t="s">
        <v>2</v>
      </c>
      <c r="H11" s="11" t="s">
        <v>3</v>
      </c>
      <c r="I11" s="11" t="s">
        <v>4</v>
      </c>
      <c r="J11" s="11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15" t="s">
        <v>62</v>
      </c>
      <c r="F12" s="14" t="s">
        <v>12</v>
      </c>
      <c r="G12" s="16">
        <v>77735.532273186109</v>
      </c>
      <c r="H12" s="16">
        <v>81826.876077038018</v>
      </c>
      <c r="I12" s="16">
        <v>84281.682359349157</v>
      </c>
      <c r="J12" s="16">
        <v>85918.219880889927</v>
      </c>
      <c r="R12" s="18"/>
      <c r="S12" s="18"/>
      <c r="T12" s="18"/>
      <c r="U12" s="18"/>
    </row>
    <row r="13" spans="1:21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4" t="s">
        <v>12</v>
      </c>
      <c r="G13" s="16">
        <v>68240.650988166119</v>
      </c>
      <c r="H13" s="16">
        <v>71832.264198069606</v>
      </c>
      <c r="I13" s="16">
        <v>73987.232124011702</v>
      </c>
      <c r="J13" s="16">
        <v>75423.877407973094</v>
      </c>
      <c r="R13" s="18"/>
      <c r="S13" s="18"/>
      <c r="T13" s="18"/>
      <c r="U13" s="18"/>
    </row>
    <row r="14" spans="1:21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4" t="s">
        <v>12</v>
      </c>
      <c r="G14" s="16">
        <v>68240.650988166119</v>
      </c>
      <c r="H14" s="16">
        <v>71832.264198069606</v>
      </c>
      <c r="I14" s="16">
        <v>73987.232124011702</v>
      </c>
      <c r="J14" s="16">
        <v>75423.877407973094</v>
      </c>
      <c r="R14" s="18"/>
      <c r="S14" s="18"/>
      <c r="T14" s="18"/>
      <c r="U14" s="18"/>
    </row>
    <row r="15" spans="1:21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4" t="s">
        <v>12</v>
      </c>
      <c r="G15" s="16">
        <v>55077.245090699776</v>
      </c>
      <c r="H15" s="16">
        <v>57976.047463894502</v>
      </c>
      <c r="I15" s="16">
        <v>59715.328887811338</v>
      </c>
      <c r="J15" s="16">
        <v>60874.849837089227</v>
      </c>
      <c r="R15" s="18"/>
      <c r="S15" s="18"/>
      <c r="T15" s="18"/>
      <c r="U15" s="18"/>
    </row>
    <row r="16" spans="1:21">
      <c r="A16" s="14"/>
      <c r="B16" s="14"/>
      <c r="C16" s="14"/>
      <c r="D16" s="14"/>
      <c r="E16" s="15"/>
      <c r="F16" s="14"/>
      <c r="G16" s="16"/>
      <c r="H16" s="16"/>
      <c r="I16" s="16"/>
      <c r="J16" s="16"/>
      <c r="R16" s="18"/>
      <c r="S16" s="18"/>
      <c r="T16" s="18"/>
      <c r="U16" s="18"/>
    </row>
    <row r="17" spans="1:18" ht="13">
      <c r="A17" s="32" t="s">
        <v>49</v>
      </c>
      <c r="B17" s="14"/>
      <c r="C17" s="14"/>
      <c r="D17" s="14"/>
      <c r="E17" s="15"/>
      <c r="F17" s="14"/>
    </row>
    <row r="18" spans="1:18" ht="39">
      <c r="A18" s="1" t="s">
        <v>0</v>
      </c>
      <c r="B18" s="1" t="s">
        <v>8</v>
      </c>
      <c r="C18" s="1" t="s">
        <v>1</v>
      </c>
      <c r="D18" s="1"/>
      <c r="E18" s="1" t="s">
        <v>9</v>
      </c>
      <c r="F18" s="2" t="s">
        <v>10</v>
      </c>
      <c r="G18" s="11" t="s">
        <v>2</v>
      </c>
      <c r="H18" s="11" t="s">
        <v>3</v>
      </c>
      <c r="I18" s="11" t="s">
        <v>4</v>
      </c>
      <c r="J18" s="11" t="s">
        <v>5</v>
      </c>
    </row>
    <row r="19" spans="1:18" ht="15.75" hidden="1" customHeight="1">
      <c r="A19" s="14" t="s">
        <v>48</v>
      </c>
      <c r="B19" s="14"/>
      <c r="C19" s="14" t="s">
        <v>46</v>
      </c>
      <c r="D19" s="14">
        <v>20</v>
      </c>
      <c r="E19" s="15" t="s">
        <v>47</v>
      </c>
      <c r="F19" s="14" t="s">
        <v>57</v>
      </c>
      <c r="G19" s="51">
        <v>22.164108715925479</v>
      </c>
      <c r="H19" s="51">
        <v>23.33064075360577</v>
      </c>
      <c r="I19" s="51">
        <v>24.030559976213944</v>
      </c>
      <c r="J19" s="51">
        <v>24.497172791286062</v>
      </c>
    </row>
    <row r="20" spans="1:18" ht="13">
      <c r="A20" s="14" t="s">
        <v>6</v>
      </c>
      <c r="B20" s="14">
        <v>1</v>
      </c>
      <c r="C20" s="14" t="s">
        <v>46</v>
      </c>
      <c r="D20" s="14">
        <v>20</v>
      </c>
      <c r="E20" s="15" t="s">
        <v>47</v>
      </c>
      <c r="F20" s="62" t="s">
        <v>12</v>
      </c>
      <c r="G20" s="16">
        <v>46101.346129124999</v>
      </c>
      <c r="H20" s="16">
        <v>48527.732767500005</v>
      </c>
      <c r="I20" s="16">
        <v>49983.564750525002</v>
      </c>
      <c r="J20" s="16">
        <v>50954.119405875012</v>
      </c>
    </row>
    <row r="21" spans="1:18" ht="13">
      <c r="A21" s="32" t="s">
        <v>23</v>
      </c>
      <c r="B21" s="1"/>
      <c r="C21" s="1"/>
      <c r="D21" s="1"/>
      <c r="E21" s="1"/>
      <c r="F21" s="1"/>
      <c r="Q21" s="47" t="s">
        <v>61</v>
      </c>
    </row>
    <row r="22" spans="1:18" ht="13">
      <c r="A22" s="32" t="s">
        <v>24</v>
      </c>
      <c r="B22" s="1"/>
      <c r="C22" s="1"/>
      <c r="D22" s="1"/>
      <c r="E22" s="1"/>
      <c r="F22" s="1"/>
    </row>
    <row r="23" spans="1:18">
      <c r="A23" s="33"/>
      <c r="B23" s="33"/>
      <c r="D23" s="16">
        <v>364.53457537200006</v>
      </c>
      <c r="E23" s="34" t="s">
        <v>25</v>
      </c>
      <c r="F23" s="33"/>
      <c r="Q23" s="16">
        <v>357.38683860000003</v>
      </c>
      <c r="R23" s="35"/>
    </row>
    <row r="24" spans="1:18">
      <c r="A24" s="33"/>
      <c r="B24" s="33"/>
      <c r="D24" s="16">
        <v>704.76684571920009</v>
      </c>
      <c r="E24" s="34" t="s">
        <v>26</v>
      </c>
      <c r="F24" s="33"/>
      <c r="Q24" s="16">
        <v>690.94788796000012</v>
      </c>
      <c r="R24" s="35"/>
    </row>
    <row r="25" spans="1:18">
      <c r="A25" s="33"/>
      <c r="B25" s="33"/>
      <c r="D25" s="16">
        <v>851.63729782560006</v>
      </c>
      <c r="E25" s="34" t="s">
        <v>27</v>
      </c>
      <c r="F25" s="33"/>
      <c r="Q25" s="16">
        <v>834.93852728000002</v>
      </c>
      <c r="R25" s="35"/>
    </row>
    <row r="26" spans="1:18">
      <c r="A26" s="33"/>
      <c r="B26" s="33"/>
      <c r="D26" s="16">
        <v>1115.7927872256003</v>
      </c>
      <c r="E26" s="34" t="s">
        <v>28</v>
      </c>
      <c r="F26" s="33"/>
      <c r="Q26" s="16">
        <v>1093.9144972800002</v>
      </c>
      <c r="R26" s="35"/>
    </row>
    <row r="27" spans="1:18">
      <c r="A27" s="33"/>
      <c r="B27" s="33"/>
      <c r="C27" s="33"/>
      <c r="D27" s="33"/>
      <c r="E27" s="33"/>
      <c r="F27" s="33"/>
      <c r="Q27" s="33"/>
    </row>
    <row r="28" spans="1:18" ht="13">
      <c r="A28" s="32" t="s">
        <v>50</v>
      </c>
      <c r="B28" s="1"/>
      <c r="C28" s="1"/>
      <c r="D28" s="1"/>
      <c r="E28" s="1"/>
      <c r="F28" s="1"/>
      <c r="Q28" s="1"/>
    </row>
    <row r="29" spans="1:18" ht="13">
      <c r="A29" s="32" t="s">
        <v>24</v>
      </c>
      <c r="B29" s="1"/>
      <c r="C29" s="1"/>
      <c r="D29" s="1"/>
      <c r="E29" s="1"/>
      <c r="F29" s="1"/>
      <c r="Q29" s="1"/>
    </row>
    <row r="30" spans="1:18">
      <c r="A30" s="33"/>
      <c r="B30" s="33"/>
      <c r="D30" s="16">
        <v>564.96274206124269</v>
      </c>
      <c r="E30" s="34" t="s">
        <v>25</v>
      </c>
      <c r="F30" s="33"/>
      <c r="Q30" s="36">
        <v>553.88504123651239</v>
      </c>
      <c r="R30" s="35"/>
    </row>
    <row r="31" spans="1:18">
      <c r="A31" s="33"/>
      <c r="B31" s="33"/>
      <c r="D31" s="16">
        <v>726.05653598232004</v>
      </c>
      <c r="E31" s="34" t="s">
        <v>26</v>
      </c>
      <c r="F31" s="33"/>
      <c r="Q31" s="36">
        <v>711.82013331600001</v>
      </c>
      <c r="R31" s="35"/>
    </row>
    <row r="32" spans="1:18">
      <c r="A32" s="33"/>
      <c r="B32" s="33"/>
      <c r="D32" s="16">
        <v>888.2847932408697</v>
      </c>
      <c r="E32" s="34" t="s">
        <v>27</v>
      </c>
      <c r="F32" s="33"/>
      <c r="Q32" s="36">
        <v>870.86744435379376</v>
      </c>
      <c r="R32" s="35"/>
    </row>
    <row r="33" spans="1:18">
      <c r="A33" s="33"/>
      <c r="B33" s="33"/>
      <c r="D33" s="16">
        <v>1048.2441238244746</v>
      </c>
      <c r="E33" s="34" t="s">
        <v>28</v>
      </c>
      <c r="F33" s="33"/>
      <c r="Q33" s="36">
        <v>1027.690317474975</v>
      </c>
      <c r="R33" s="35"/>
    </row>
    <row r="34" spans="1:18">
      <c r="A34" s="33"/>
      <c r="B34" s="33"/>
      <c r="C34" s="33"/>
      <c r="D34" s="33"/>
      <c r="E34" s="33"/>
      <c r="F34" s="33"/>
    </row>
    <row r="35" spans="1:18">
      <c r="A35" s="34"/>
      <c r="B35" s="37"/>
      <c r="C35" s="48" t="s">
        <v>29</v>
      </c>
      <c r="D35" s="33"/>
      <c r="E35" s="37"/>
      <c r="F35" s="38"/>
    </row>
    <row r="36" spans="1:18">
      <c r="A36" s="37"/>
      <c r="B36" s="34"/>
      <c r="C36" s="33"/>
      <c r="D36" s="48" t="s">
        <v>42</v>
      </c>
      <c r="E36" s="37"/>
      <c r="F36" s="38"/>
    </row>
    <row r="37" spans="1:18">
      <c r="A37" s="37"/>
      <c r="B37" s="37"/>
      <c r="C37" s="34"/>
      <c r="D37" s="34"/>
      <c r="E37" s="37"/>
      <c r="F37" s="39"/>
    </row>
    <row r="38" spans="1:18">
      <c r="A38" s="34"/>
      <c r="B38" s="37"/>
      <c r="C38" s="34"/>
      <c r="D38" s="34"/>
      <c r="E38" s="37"/>
      <c r="F38" s="39"/>
    </row>
    <row r="39" spans="1:18">
      <c r="A39" s="37"/>
      <c r="B39" s="34"/>
      <c r="C39" s="33"/>
      <c r="D39" s="33"/>
      <c r="E39" s="37"/>
      <c r="F39" s="38"/>
    </row>
  </sheetData>
  <pageMargins left="0.25" right="0.2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U39"/>
  <sheetViews>
    <sheetView workbookViewId="0">
      <selection activeCell="G20" sqref="G20"/>
    </sheetView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21" ht="13">
      <c r="A1" s="1" t="s">
        <v>66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 t="s">
        <v>67</v>
      </c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51">
      <c r="A4" s="1" t="s">
        <v>0</v>
      </c>
      <c r="B4" s="1" t="s">
        <v>8</v>
      </c>
      <c r="C4" s="1" t="s">
        <v>1</v>
      </c>
      <c r="D4" s="10" t="s">
        <v>45</v>
      </c>
      <c r="E4" s="1" t="s">
        <v>9</v>
      </c>
      <c r="F4" s="2" t="s">
        <v>10</v>
      </c>
      <c r="G4" s="11" t="s">
        <v>2</v>
      </c>
      <c r="H4" s="11" t="s">
        <v>3</v>
      </c>
      <c r="I4" s="11" t="s">
        <v>4</v>
      </c>
      <c r="J4" s="11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4" t="s">
        <v>12</v>
      </c>
      <c r="G5" s="16">
        <f>'May 2009 '!G5*1.0246</f>
        <v>59354</v>
      </c>
      <c r="H5" s="16"/>
      <c r="I5" s="16"/>
      <c r="J5" s="16"/>
      <c r="R5" s="18"/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16">
        <f>'May 2009 '!G6*1.0246</f>
        <v>91456</v>
      </c>
      <c r="H6" s="16"/>
      <c r="I6" s="16"/>
      <c r="J6" s="16"/>
      <c r="R6" s="18"/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15" t="s">
        <v>54</v>
      </c>
      <c r="F7" s="14" t="s">
        <v>12</v>
      </c>
      <c r="G7" s="16">
        <f>H7*0.95</f>
        <v>55077</v>
      </c>
      <c r="H7" s="16">
        <f>'May 2009 '!H7*1.0246</f>
        <v>57976</v>
      </c>
      <c r="I7" s="16">
        <f>H7*1.03</f>
        <v>59715</v>
      </c>
      <c r="J7" s="16">
        <f>H7*1.05</f>
        <v>60875</v>
      </c>
      <c r="R7" s="18"/>
      <c r="S7" s="18"/>
      <c r="T7" s="18"/>
      <c r="U7" s="18"/>
    </row>
    <row r="8" spans="1:21">
      <c r="A8" s="14"/>
      <c r="B8" s="14"/>
      <c r="C8" s="14"/>
      <c r="D8" s="14"/>
      <c r="E8" s="15"/>
      <c r="F8" s="14"/>
      <c r="G8" s="16"/>
      <c r="H8" s="16"/>
      <c r="I8" s="16"/>
      <c r="J8" s="16"/>
      <c r="R8" s="18"/>
      <c r="S8" s="18"/>
      <c r="T8" s="18"/>
      <c r="U8" s="18"/>
    </row>
    <row r="9" spans="1:21">
      <c r="A9" s="14"/>
      <c r="B9" s="14"/>
      <c r="C9" s="14"/>
      <c r="D9" s="14"/>
      <c r="E9" s="15"/>
      <c r="F9" s="14"/>
    </row>
    <row r="10" spans="1:21" ht="13">
      <c r="A10" s="32" t="s">
        <v>18</v>
      </c>
      <c r="B10" s="14"/>
      <c r="C10" s="14"/>
      <c r="D10" s="14"/>
      <c r="E10" s="15"/>
      <c r="F10" s="14"/>
    </row>
    <row r="11" spans="1:21" ht="39">
      <c r="A11" s="1" t="s">
        <v>0</v>
      </c>
      <c r="B11" s="1" t="s">
        <v>8</v>
      </c>
      <c r="C11" s="1" t="s">
        <v>1</v>
      </c>
      <c r="D11" s="1"/>
      <c r="E11" s="1" t="s">
        <v>9</v>
      </c>
      <c r="F11" s="2" t="s">
        <v>10</v>
      </c>
      <c r="G11" s="11" t="s">
        <v>2</v>
      </c>
      <c r="H11" s="11" t="s">
        <v>3</v>
      </c>
      <c r="I11" s="11" t="s">
        <v>4</v>
      </c>
      <c r="J11" s="11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15" t="s">
        <v>62</v>
      </c>
      <c r="F12" s="14" t="s">
        <v>12</v>
      </c>
      <c r="G12" s="16">
        <f>H12*0.95</f>
        <v>77736</v>
      </c>
      <c r="H12" s="16">
        <f>'May 2009 '!H11*1.0246</f>
        <v>81827</v>
      </c>
      <c r="I12" s="16">
        <f>H12*1.03</f>
        <v>84282</v>
      </c>
      <c r="J12" s="16">
        <f>H12*1.05</f>
        <v>85918</v>
      </c>
      <c r="R12" s="18"/>
      <c r="S12" s="18"/>
      <c r="T12" s="18"/>
      <c r="U12" s="18"/>
    </row>
    <row r="13" spans="1:21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4" t="s">
        <v>12</v>
      </c>
      <c r="G13" s="16">
        <f>H13*0.95</f>
        <v>68241</v>
      </c>
      <c r="H13" s="16">
        <f>'May 2009 '!H12*1.0246</f>
        <v>71833</v>
      </c>
      <c r="I13" s="16">
        <f>H13*1.03</f>
        <v>73988</v>
      </c>
      <c r="J13" s="16">
        <f>H13*1.05</f>
        <v>75425</v>
      </c>
      <c r="R13" s="18"/>
      <c r="S13" s="18"/>
      <c r="T13" s="18"/>
      <c r="U13" s="18"/>
    </row>
    <row r="14" spans="1:21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4" t="s">
        <v>12</v>
      </c>
      <c r="G14" s="16">
        <f>H14*0.95</f>
        <v>68241</v>
      </c>
      <c r="H14" s="16">
        <f>'May 2009 '!H13*1.0246</f>
        <v>71833</v>
      </c>
      <c r="I14" s="16">
        <f>H14*1.03</f>
        <v>73988</v>
      </c>
      <c r="J14" s="16">
        <f>H14*1.05</f>
        <v>75425</v>
      </c>
      <c r="R14" s="18"/>
      <c r="S14" s="18"/>
      <c r="T14" s="18"/>
      <c r="U14" s="18"/>
    </row>
    <row r="15" spans="1:21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4" t="s">
        <v>12</v>
      </c>
      <c r="G15" s="16">
        <f>H15*0.95</f>
        <v>55077</v>
      </c>
      <c r="H15" s="16">
        <f>'May 2009 '!H14*1.0246</f>
        <v>57976</v>
      </c>
      <c r="I15" s="16">
        <f>H15*1.03</f>
        <v>59715</v>
      </c>
      <c r="J15" s="16">
        <f>H15*1.05</f>
        <v>60875</v>
      </c>
      <c r="R15" s="18"/>
      <c r="S15" s="18"/>
      <c r="T15" s="18"/>
      <c r="U15" s="18"/>
    </row>
    <row r="16" spans="1:21">
      <c r="A16" s="14"/>
      <c r="B16" s="14"/>
      <c r="C16" s="14"/>
      <c r="D16" s="14"/>
      <c r="E16" s="15"/>
      <c r="F16" s="14"/>
      <c r="G16" s="16"/>
      <c r="H16" s="16"/>
      <c r="I16" s="16"/>
      <c r="J16" s="16"/>
      <c r="R16" s="18"/>
      <c r="S16" s="18"/>
      <c r="T16" s="18"/>
      <c r="U16" s="18"/>
    </row>
    <row r="17" spans="1:18" ht="13">
      <c r="A17" s="32" t="s">
        <v>49</v>
      </c>
      <c r="B17" s="14"/>
      <c r="C17" s="14"/>
      <c r="D17" s="14"/>
      <c r="E17" s="15"/>
      <c r="F17" s="14"/>
    </row>
    <row r="18" spans="1:18" ht="39">
      <c r="A18" s="1" t="s">
        <v>0</v>
      </c>
      <c r="B18" s="1" t="s">
        <v>8</v>
      </c>
      <c r="C18" s="1" t="s">
        <v>1</v>
      </c>
      <c r="D18" s="1"/>
      <c r="E18" s="1" t="s">
        <v>9</v>
      </c>
      <c r="F18" s="2" t="s">
        <v>10</v>
      </c>
      <c r="G18" s="11" t="s">
        <v>2</v>
      </c>
      <c r="H18" s="11" t="s">
        <v>3</v>
      </c>
      <c r="I18" s="11" t="s">
        <v>4</v>
      </c>
      <c r="J18" s="11" t="s">
        <v>5</v>
      </c>
    </row>
    <row r="19" spans="1:18" hidden="1">
      <c r="A19" s="14" t="s">
        <v>48</v>
      </c>
      <c r="B19" s="14"/>
      <c r="C19" s="14" t="s">
        <v>46</v>
      </c>
      <c r="D19" s="14">
        <v>20</v>
      </c>
      <c r="E19" s="15" t="s">
        <v>47</v>
      </c>
      <c r="F19" s="14" t="s">
        <v>57</v>
      </c>
      <c r="G19" s="51">
        <f>H19*0.95</f>
        <v>22.164000000000001</v>
      </c>
      <c r="H19" s="51">
        <f>'May 2009 '!H18*1.0246</f>
        <v>23.33</v>
      </c>
      <c r="I19" s="51">
        <f>H19*1.03</f>
        <v>24.03</v>
      </c>
      <c r="J19" s="51">
        <f>H19*1.05</f>
        <v>24.497</v>
      </c>
    </row>
    <row r="20" spans="1:18" ht="13">
      <c r="A20" s="14" t="s">
        <v>6</v>
      </c>
      <c r="B20" s="14">
        <v>1</v>
      </c>
      <c r="C20" s="14" t="s">
        <v>46</v>
      </c>
      <c r="D20" s="14">
        <v>20</v>
      </c>
      <c r="E20" s="15" t="s">
        <v>47</v>
      </c>
      <c r="F20" s="62" t="s">
        <v>12</v>
      </c>
      <c r="G20" s="16">
        <f>G19*2080</f>
        <v>46101</v>
      </c>
      <c r="H20" s="16">
        <f>H19*2080</f>
        <v>48526</v>
      </c>
      <c r="I20" s="16">
        <f>I19*2080</f>
        <v>49982</v>
      </c>
      <c r="J20" s="16">
        <f>J19*2080</f>
        <v>50954</v>
      </c>
    </row>
    <row r="21" spans="1:18" ht="13">
      <c r="A21" s="32" t="s">
        <v>23</v>
      </c>
      <c r="B21" s="1"/>
      <c r="C21" s="1"/>
      <c r="D21" s="1"/>
      <c r="E21" s="1"/>
      <c r="F21" s="1"/>
      <c r="Q21" s="47" t="s">
        <v>61</v>
      </c>
    </row>
    <row r="22" spans="1:18" ht="13">
      <c r="A22" s="32" t="s">
        <v>24</v>
      </c>
      <c r="B22" s="1"/>
      <c r="C22" s="1"/>
      <c r="D22" s="1"/>
      <c r="E22" s="1"/>
      <c r="F22" s="1"/>
    </row>
    <row r="23" spans="1:18">
      <c r="A23" s="33"/>
      <c r="B23" s="33"/>
      <c r="D23" s="16">
        <f>Q23*1.02</f>
        <v>365</v>
      </c>
      <c r="E23" s="34" t="s">
        <v>25</v>
      </c>
      <c r="F23" s="33"/>
      <c r="Q23" s="16">
        <v>357.38683860000003</v>
      </c>
      <c r="R23" s="35"/>
    </row>
    <row r="24" spans="1:18">
      <c r="A24" s="33"/>
      <c r="B24" s="33"/>
      <c r="D24" s="16">
        <f>Q24*1.02</f>
        <v>705</v>
      </c>
      <c r="E24" s="34" t="s">
        <v>26</v>
      </c>
      <c r="F24" s="33"/>
      <c r="Q24" s="16">
        <v>690.94788796000012</v>
      </c>
      <c r="R24" s="35"/>
    </row>
    <row r="25" spans="1:18">
      <c r="A25" s="33"/>
      <c r="B25" s="33"/>
      <c r="D25" s="16">
        <f>Q25*1.02</f>
        <v>852</v>
      </c>
      <c r="E25" s="34" t="s">
        <v>27</v>
      </c>
      <c r="F25" s="33"/>
      <c r="Q25" s="16">
        <v>834.93852728000002</v>
      </c>
      <c r="R25" s="35"/>
    </row>
    <row r="26" spans="1:18">
      <c r="A26" s="33"/>
      <c r="B26" s="33"/>
      <c r="D26" s="16">
        <f>Q26*1.02</f>
        <v>1116</v>
      </c>
      <c r="E26" s="34" t="s">
        <v>28</v>
      </c>
      <c r="F26" s="33"/>
      <c r="Q26" s="16">
        <v>1093.9144972800002</v>
      </c>
      <c r="R26" s="35"/>
    </row>
    <row r="27" spans="1:18">
      <c r="A27" s="33"/>
      <c r="B27" s="33"/>
      <c r="C27" s="33"/>
      <c r="D27" s="33"/>
      <c r="E27" s="33"/>
      <c r="F27" s="33"/>
      <c r="Q27" s="33"/>
    </row>
    <row r="28" spans="1:18" ht="13">
      <c r="A28" s="32" t="s">
        <v>50</v>
      </c>
      <c r="B28" s="1"/>
      <c r="C28" s="1"/>
      <c r="D28" s="1"/>
      <c r="E28" s="1"/>
      <c r="F28" s="1"/>
      <c r="Q28" s="1"/>
    </row>
    <row r="29" spans="1:18" ht="13">
      <c r="A29" s="32" t="s">
        <v>24</v>
      </c>
      <c r="B29" s="1"/>
      <c r="C29" s="1"/>
      <c r="D29" s="1"/>
      <c r="E29" s="1"/>
      <c r="F29" s="1"/>
      <c r="Q29" s="1"/>
    </row>
    <row r="30" spans="1:18">
      <c r="A30" s="33"/>
      <c r="B30" s="33"/>
      <c r="D30" s="16">
        <f>Q30*1.02</f>
        <v>565</v>
      </c>
      <c r="E30" s="34" t="s">
        <v>25</v>
      </c>
      <c r="F30" s="33"/>
      <c r="Q30" s="36">
        <v>553.88504123651239</v>
      </c>
      <c r="R30" s="35"/>
    </row>
    <row r="31" spans="1:18">
      <c r="A31" s="33"/>
      <c r="B31" s="33"/>
      <c r="D31" s="16">
        <f>Q31*1.02</f>
        <v>726</v>
      </c>
      <c r="E31" s="34" t="s">
        <v>26</v>
      </c>
      <c r="F31" s="33"/>
      <c r="Q31" s="36">
        <v>711.82013331600001</v>
      </c>
      <c r="R31" s="35"/>
    </row>
    <row r="32" spans="1:18">
      <c r="A32" s="33"/>
      <c r="B32" s="33"/>
      <c r="D32" s="16">
        <f>Q32*1.02</f>
        <v>888</v>
      </c>
      <c r="E32" s="34" t="s">
        <v>27</v>
      </c>
      <c r="F32" s="33"/>
      <c r="Q32" s="36">
        <v>870.86744435379376</v>
      </c>
      <c r="R32" s="35"/>
    </row>
    <row r="33" spans="1:18">
      <c r="A33" s="33"/>
      <c r="B33" s="33"/>
      <c r="D33" s="16">
        <f>Q33*1.02</f>
        <v>1048</v>
      </c>
      <c r="E33" s="34" t="s">
        <v>28</v>
      </c>
      <c r="F33" s="33"/>
      <c r="Q33" s="36">
        <v>1027.690317474975</v>
      </c>
      <c r="R33" s="35"/>
    </row>
    <row r="34" spans="1:18">
      <c r="A34" s="33"/>
      <c r="B34" s="33"/>
      <c r="C34" s="33"/>
      <c r="D34" s="33"/>
      <c r="E34" s="33"/>
      <c r="F34" s="33"/>
    </row>
    <row r="35" spans="1:18">
      <c r="A35" s="34"/>
      <c r="B35" s="37"/>
      <c r="C35" s="48" t="s">
        <v>29</v>
      </c>
      <c r="D35" s="33"/>
      <c r="E35" s="37"/>
      <c r="F35" s="38"/>
    </row>
    <row r="36" spans="1:18">
      <c r="A36" s="37"/>
      <c r="B36" s="34"/>
      <c r="C36" s="33"/>
      <c r="D36" s="48" t="s">
        <v>42</v>
      </c>
      <c r="E36" s="37"/>
      <c r="F36" s="38"/>
    </row>
    <row r="37" spans="1:18">
      <c r="A37" s="37"/>
      <c r="B37" s="37"/>
      <c r="C37" s="34"/>
      <c r="D37" s="34"/>
      <c r="E37" s="37"/>
      <c r="F37" s="39"/>
    </row>
    <row r="38" spans="1:18">
      <c r="A38" s="34"/>
      <c r="B38" s="37"/>
      <c r="C38" s="34"/>
      <c r="D38" s="34"/>
      <c r="E38" s="37"/>
      <c r="F38" s="39"/>
    </row>
    <row r="39" spans="1:18">
      <c r="A39" s="37"/>
      <c r="B39" s="34"/>
      <c r="C39" s="33"/>
      <c r="D39" s="33"/>
      <c r="E39" s="37"/>
      <c r="F39" s="38"/>
    </row>
  </sheetData>
  <pageMargins left="0.25" right="0.2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6"/>
  <sheetViews>
    <sheetView workbookViewId="0">
      <selection activeCell="E24" sqref="E24"/>
    </sheetView>
  </sheetViews>
  <sheetFormatPr defaultRowHeight="12.5"/>
  <cols>
    <col min="5" max="5" width="43" customWidth="1"/>
    <col min="11" max="11" width="11.453125" customWidth="1"/>
    <col min="13" max="13" width="12.453125" customWidth="1"/>
  </cols>
  <sheetData>
    <row r="1" spans="1:13" ht="13">
      <c r="A1" s="32" t="s">
        <v>78</v>
      </c>
      <c r="B1" s="14"/>
      <c r="C1" s="14">
        <v>115360</v>
      </c>
      <c r="D1" s="14"/>
      <c r="E1" s="15"/>
      <c r="F1" s="14"/>
      <c r="G1" s="3"/>
      <c r="H1" s="3"/>
      <c r="I1" s="3"/>
      <c r="J1" s="3"/>
    </row>
    <row r="2" spans="1:13" ht="52">
      <c r="A2" s="1" t="s">
        <v>0</v>
      </c>
      <c r="B2" s="1" t="s">
        <v>8</v>
      </c>
      <c r="C2" s="1" t="s">
        <v>1</v>
      </c>
      <c r="D2" s="1"/>
      <c r="E2" s="1" t="s">
        <v>9</v>
      </c>
      <c r="F2" s="2" t="s">
        <v>10</v>
      </c>
      <c r="G2" s="11" t="s">
        <v>2</v>
      </c>
      <c r="H2" s="11" t="s">
        <v>3</v>
      </c>
      <c r="I2" s="11" t="s">
        <v>4</v>
      </c>
      <c r="J2" s="11" t="s">
        <v>5</v>
      </c>
      <c r="K2" s="11" t="s">
        <v>69</v>
      </c>
      <c r="L2" s="11" t="s">
        <v>72</v>
      </c>
      <c r="M2" s="11" t="s">
        <v>73</v>
      </c>
    </row>
    <row r="3" spans="1:13">
      <c r="A3" s="14" t="s">
        <v>6</v>
      </c>
      <c r="B3" s="14">
        <v>1</v>
      </c>
      <c r="C3" s="14" t="s">
        <v>35</v>
      </c>
      <c r="D3" s="14" t="s">
        <v>38</v>
      </c>
      <c r="E3" s="15" t="s">
        <v>56</v>
      </c>
      <c r="F3" s="14" t="s">
        <v>12</v>
      </c>
      <c r="G3" s="63">
        <v>68241</v>
      </c>
      <c r="H3" s="16">
        <v>71832</v>
      </c>
      <c r="I3" s="16">
        <v>73987</v>
      </c>
      <c r="J3" s="16">
        <v>75424</v>
      </c>
    </row>
    <row r="4" spans="1:13">
      <c r="A4" s="14"/>
      <c r="B4" s="14"/>
      <c r="C4" s="14"/>
      <c r="D4" s="14"/>
      <c r="E4" s="15"/>
      <c r="F4" s="14"/>
      <c r="G4" s="16"/>
      <c r="H4" s="16"/>
      <c r="I4" s="16"/>
      <c r="J4" s="16"/>
    </row>
    <row r="5" spans="1:13">
      <c r="E5" t="s">
        <v>70</v>
      </c>
      <c r="H5" s="64">
        <v>71832</v>
      </c>
      <c r="K5" s="16"/>
    </row>
    <row r="7" spans="1:13">
      <c r="E7" t="s">
        <v>71</v>
      </c>
      <c r="I7" s="64">
        <v>73987</v>
      </c>
      <c r="K7" s="16"/>
    </row>
    <row r="9" spans="1:13">
      <c r="E9" s="50" t="s">
        <v>79</v>
      </c>
      <c r="I9" s="64">
        <v>73987</v>
      </c>
      <c r="J9" s="71"/>
      <c r="K9" s="16"/>
    </row>
    <row r="11" spans="1:13">
      <c r="E11" t="s">
        <v>68</v>
      </c>
      <c r="I11" s="64">
        <v>73987</v>
      </c>
      <c r="J11" s="71"/>
    </row>
    <row r="13" spans="1:13">
      <c r="E13" s="65" t="s">
        <v>74</v>
      </c>
      <c r="K13" s="66">
        <v>68241</v>
      </c>
      <c r="L13" s="66">
        <f>H5</f>
        <v>71832</v>
      </c>
      <c r="M13" s="66">
        <f>L13-K13</f>
        <v>3591</v>
      </c>
    </row>
    <row r="14" spans="1:13">
      <c r="E14" s="50" t="s">
        <v>75</v>
      </c>
      <c r="K14" s="66">
        <v>68241</v>
      </c>
      <c r="L14" s="66">
        <f>I7</f>
        <v>73987</v>
      </c>
      <c r="M14" s="66">
        <f>L14-K14</f>
        <v>5746</v>
      </c>
    </row>
    <row r="15" spans="1:13" ht="13" thickBot="1">
      <c r="E15" s="50" t="s">
        <v>76</v>
      </c>
      <c r="K15" s="66">
        <f>G3/12*5</f>
        <v>28434</v>
      </c>
      <c r="L15" s="66">
        <f>I9/12*5</f>
        <v>30828</v>
      </c>
      <c r="M15" s="66">
        <f>L15-K15</f>
        <v>2394</v>
      </c>
    </row>
    <row r="16" spans="1:13" ht="13" thickBot="1">
      <c r="E16" s="67" t="s">
        <v>77</v>
      </c>
      <c r="F16" s="68"/>
      <c r="G16" s="68"/>
      <c r="H16" s="68"/>
      <c r="I16" s="68"/>
      <c r="J16" s="68"/>
      <c r="K16" s="69"/>
      <c r="L16" s="68"/>
      <c r="M16" s="70">
        <f>SUM(M13:M15)</f>
        <v>11731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U38"/>
  <sheetViews>
    <sheetView workbookViewId="0">
      <selection activeCell="L28" sqref="L28"/>
    </sheetView>
  </sheetViews>
  <sheetFormatPr defaultColWidth="9.26953125" defaultRowHeight="12.5"/>
  <cols>
    <col min="1" max="1" width="3.7265625" style="3" customWidth="1"/>
    <col min="2" max="2" width="4.7265625" style="3" bestFit="1" customWidth="1"/>
    <col min="3" max="3" width="9.26953125" style="3"/>
    <col min="4" max="4" width="8.7265625" style="3" customWidth="1"/>
    <col min="5" max="5" width="29" style="3" customWidth="1"/>
    <col min="6" max="6" width="2.26953125" style="3" bestFit="1" customWidth="1"/>
    <col min="7" max="10" width="10.26953125" style="3" bestFit="1" customWidth="1"/>
    <col min="11" max="15" width="9.26953125" style="3"/>
    <col min="16" max="16" width="9.26953125" style="3" customWidth="1"/>
    <col min="17" max="17" width="6.54296875" style="3" hidden="1" customWidth="1"/>
    <col min="18" max="18" width="9.7265625" style="3" customWidth="1"/>
    <col min="19" max="16384" width="9.26953125" style="3"/>
  </cols>
  <sheetData>
    <row r="1" spans="1:21" ht="13">
      <c r="A1" s="1" t="s">
        <v>80</v>
      </c>
      <c r="B1" s="1"/>
      <c r="C1" s="1"/>
      <c r="D1" s="1"/>
      <c r="E1" s="1"/>
      <c r="F1" s="2"/>
    </row>
    <row r="2" spans="1:21" ht="13">
      <c r="A2" s="1" t="s">
        <v>31</v>
      </c>
      <c r="B2" s="1"/>
      <c r="C2" s="1" t="s">
        <v>81</v>
      </c>
      <c r="D2" s="1"/>
      <c r="E2" s="1"/>
      <c r="F2" s="2"/>
    </row>
    <row r="3" spans="1:21" ht="13">
      <c r="A3" s="1" t="s">
        <v>7</v>
      </c>
      <c r="B3" s="1"/>
      <c r="C3" s="1"/>
      <c r="D3" s="1"/>
      <c r="E3" s="1"/>
      <c r="F3" s="2"/>
    </row>
    <row r="4" spans="1:21" ht="51">
      <c r="A4" s="1" t="s">
        <v>0</v>
      </c>
      <c r="B4" s="1" t="s">
        <v>8</v>
      </c>
      <c r="C4" s="1" t="s">
        <v>1</v>
      </c>
      <c r="D4" s="10" t="s">
        <v>45</v>
      </c>
      <c r="E4" s="1" t="s">
        <v>9</v>
      </c>
      <c r="F4" s="2" t="s">
        <v>10</v>
      </c>
      <c r="G4" s="11" t="s">
        <v>2</v>
      </c>
      <c r="H4" s="11" t="s">
        <v>3</v>
      </c>
      <c r="I4" s="11" t="s">
        <v>4</v>
      </c>
      <c r="J4" s="11" t="s">
        <v>5</v>
      </c>
    </row>
    <row r="5" spans="1:21">
      <c r="A5" s="14" t="s">
        <v>6</v>
      </c>
      <c r="B5" s="14">
        <v>1</v>
      </c>
      <c r="C5" s="14" t="s">
        <v>33</v>
      </c>
      <c r="D5" s="14" t="s">
        <v>37</v>
      </c>
      <c r="E5" s="15" t="s">
        <v>53</v>
      </c>
      <c r="F5" s="14" t="s">
        <v>12</v>
      </c>
      <c r="G5" s="74">
        <f>'January 2012'!G5*1.024</f>
        <v>60778</v>
      </c>
      <c r="H5" s="74" t="s">
        <v>84</v>
      </c>
      <c r="I5" s="74" t="s">
        <v>84</v>
      </c>
      <c r="J5" s="74" t="s">
        <v>84</v>
      </c>
      <c r="R5" s="18"/>
      <c r="S5" s="18"/>
      <c r="T5" s="18"/>
      <c r="U5" s="18"/>
    </row>
    <row r="6" spans="1:21">
      <c r="A6" s="14" t="s">
        <v>6</v>
      </c>
      <c r="B6" s="14">
        <v>1</v>
      </c>
      <c r="C6" s="14" t="s">
        <v>13</v>
      </c>
      <c r="D6" s="14" t="s">
        <v>40</v>
      </c>
      <c r="E6" s="15" t="s">
        <v>14</v>
      </c>
      <c r="F6" s="14" t="s">
        <v>12</v>
      </c>
      <c r="G6" s="74">
        <f>'January 2012'!G6*1.024</f>
        <v>93651</v>
      </c>
      <c r="H6" s="74" t="s">
        <v>84</v>
      </c>
      <c r="I6" s="74" t="s">
        <v>84</v>
      </c>
      <c r="J6" s="74" t="s">
        <v>84</v>
      </c>
      <c r="R6" s="18"/>
      <c r="S6" s="18"/>
      <c r="T6" s="18"/>
      <c r="U6" s="18"/>
    </row>
    <row r="7" spans="1:21">
      <c r="A7" s="14" t="s">
        <v>6</v>
      </c>
      <c r="B7" s="14">
        <v>1</v>
      </c>
      <c r="C7" s="14" t="s">
        <v>32</v>
      </c>
      <c r="D7" s="14" t="s">
        <v>41</v>
      </c>
      <c r="E7" s="15" t="s">
        <v>54</v>
      </c>
      <c r="F7" s="14" t="s">
        <v>12</v>
      </c>
      <c r="G7" s="74">
        <f>'January 2012'!G7*1.024</f>
        <v>56399</v>
      </c>
      <c r="H7" s="74">
        <f>'January 2012'!H7*1.024</f>
        <v>59367</v>
      </c>
      <c r="I7" s="74">
        <f>'January 2012'!I7*1.024</f>
        <v>61148</v>
      </c>
      <c r="J7" s="74">
        <f>'January 2012'!J7*1.024</f>
        <v>62336</v>
      </c>
      <c r="R7" s="18"/>
      <c r="S7" s="18"/>
      <c r="T7" s="18"/>
      <c r="U7" s="18"/>
    </row>
    <row r="8" spans="1:21">
      <c r="A8" s="14"/>
      <c r="B8" s="14"/>
      <c r="C8" s="14"/>
      <c r="D8" s="14"/>
      <c r="E8" s="15"/>
      <c r="F8" s="14"/>
      <c r="G8" s="16"/>
      <c r="H8" s="16"/>
      <c r="I8" s="16"/>
      <c r="J8" s="16"/>
      <c r="R8" s="18"/>
      <c r="S8" s="18"/>
      <c r="T8" s="18"/>
      <c r="U8" s="18"/>
    </row>
    <row r="9" spans="1:21">
      <c r="A9" s="14"/>
      <c r="B9" s="14"/>
      <c r="C9" s="14"/>
      <c r="D9" s="14"/>
      <c r="E9" s="15"/>
      <c r="F9" s="14"/>
    </row>
    <row r="10" spans="1:21" ht="13">
      <c r="A10" s="32" t="s">
        <v>18</v>
      </c>
      <c r="B10" s="14"/>
      <c r="C10" s="14"/>
      <c r="D10" s="14"/>
      <c r="E10" s="15"/>
      <c r="F10" s="14"/>
    </row>
    <row r="11" spans="1:21" ht="39">
      <c r="A11" s="1" t="s">
        <v>0</v>
      </c>
      <c r="B11" s="1" t="s">
        <v>8</v>
      </c>
      <c r="C11" s="1" t="s">
        <v>1</v>
      </c>
      <c r="D11" s="1"/>
      <c r="E11" s="1" t="s">
        <v>9</v>
      </c>
      <c r="F11" s="2" t="s">
        <v>10</v>
      </c>
      <c r="G11" s="11" t="s">
        <v>2</v>
      </c>
      <c r="H11" s="11" t="s">
        <v>3</v>
      </c>
      <c r="I11" s="11" t="s">
        <v>4</v>
      </c>
      <c r="J11" s="11" t="s">
        <v>5</v>
      </c>
    </row>
    <row r="12" spans="1:21">
      <c r="A12" s="14" t="s">
        <v>6</v>
      </c>
      <c r="B12" s="14">
        <v>1</v>
      </c>
      <c r="C12" s="14" t="s">
        <v>34</v>
      </c>
      <c r="D12" s="14" t="s">
        <v>39</v>
      </c>
      <c r="E12" s="15" t="s">
        <v>62</v>
      </c>
      <c r="F12" s="14" t="s">
        <v>12</v>
      </c>
      <c r="G12" s="74">
        <f>'January 2012'!G12*1.024</f>
        <v>79602</v>
      </c>
      <c r="H12" s="74">
        <f>'January 2012'!H12*1.024</f>
        <v>83791</v>
      </c>
      <c r="I12" s="74">
        <f>'January 2012'!I12*1.024</f>
        <v>86305</v>
      </c>
      <c r="J12" s="74">
        <f>'January 2012'!J12*1.024</f>
        <v>87980</v>
      </c>
      <c r="R12" s="18"/>
      <c r="S12" s="18"/>
      <c r="T12" s="18"/>
      <c r="U12" s="18"/>
    </row>
    <row r="13" spans="1:21">
      <c r="A13" s="14" t="s">
        <v>6</v>
      </c>
      <c r="B13" s="14">
        <v>1</v>
      </c>
      <c r="C13" s="14" t="s">
        <v>35</v>
      </c>
      <c r="D13" s="14" t="s">
        <v>38</v>
      </c>
      <c r="E13" s="15" t="s">
        <v>56</v>
      </c>
      <c r="F13" s="14" t="s">
        <v>12</v>
      </c>
      <c r="G13" s="74">
        <f>'January 2012'!G13*1.024</f>
        <v>69879</v>
      </c>
      <c r="H13" s="74">
        <f>'January 2012'!H13*1.024</f>
        <v>73557</v>
      </c>
      <c r="I13" s="74">
        <f>'January 2012'!I13*1.024</f>
        <v>75764</v>
      </c>
      <c r="J13" s="74">
        <f>'January 2012'!J13*1.024</f>
        <v>77235</v>
      </c>
      <c r="R13" s="18"/>
      <c r="S13" s="18"/>
      <c r="T13" s="18"/>
      <c r="U13" s="18"/>
    </row>
    <row r="14" spans="1:21">
      <c r="A14" s="14" t="s">
        <v>6</v>
      </c>
      <c r="B14" s="14">
        <v>1</v>
      </c>
      <c r="C14" s="14" t="s">
        <v>36</v>
      </c>
      <c r="D14" s="14" t="s">
        <v>38</v>
      </c>
      <c r="E14" s="15" t="s">
        <v>63</v>
      </c>
      <c r="F14" s="14" t="s">
        <v>12</v>
      </c>
      <c r="G14" s="74">
        <f>'January 2012'!G14*1.024</f>
        <v>69879</v>
      </c>
      <c r="H14" s="74">
        <f>'January 2012'!H14*1.024</f>
        <v>73557</v>
      </c>
      <c r="I14" s="74">
        <f>'January 2012'!I14*1.024</f>
        <v>75764</v>
      </c>
      <c r="J14" s="74">
        <f>'January 2012'!J14*1.024</f>
        <v>77235</v>
      </c>
      <c r="R14" s="18"/>
      <c r="S14" s="18"/>
      <c r="T14" s="18"/>
      <c r="U14" s="18"/>
    </row>
    <row r="15" spans="1:21">
      <c r="A15" s="14" t="s">
        <v>6</v>
      </c>
      <c r="B15" s="14">
        <v>1</v>
      </c>
      <c r="C15" s="14" t="s">
        <v>15</v>
      </c>
      <c r="D15" s="14">
        <v>30</v>
      </c>
      <c r="E15" s="15" t="s">
        <v>22</v>
      </c>
      <c r="F15" s="14" t="s">
        <v>12</v>
      </c>
      <c r="G15" s="74">
        <f>'January 2012'!G15*1.024</f>
        <v>56399</v>
      </c>
      <c r="H15" s="74">
        <f>'January 2012'!H15*1.024</f>
        <v>59367</v>
      </c>
      <c r="I15" s="74">
        <f>'January 2012'!I15*1.024</f>
        <v>61148</v>
      </c>
      <c r="J15" s="74">
        <f>'January 2012'!J15*1.024</f>
        <v>62336</v>
      </c>
      <c r="R15" s="18"/>
      <c r="S15" s="18"/>
      <c r="T15" s="18"/>
      <c r="U15" s="18"/>
    </row>
    <row r="16" spans="1:21">
      <c r="A16" s="14" t="s">
        <v>48</v>
      </c>
      <c r="B16" s="14"/>
      <c r="C16" s="14" t="s">
        <v>46</v>
      </c>
      <c r="D16" s="14">
        <v>20</v>
      </c>
      <c r="E16" s="15" t="s">
        <v>47</v>
      </c>
      <c r="F16" s="14" t="s">
        <v>57</v>
      </c>
      <c r="G16" s="74">
        <f>H16*0.95</f>
        <v>47207</v>
      </c>
      <c r="H16" s="74">
        <f>'January througn March 2013'!H20*1.024</f>
        <v>49692</v>
      </c>
      <c r="I16" s="74">
        <f>H16*1.03</f>
        <v>51183</v>
      </c>
      <c r="J16" s="74">
        <f>H16*1.05</f>
        <v>52177</v>
      </c>
    </row>
    <row r="17" spans="1:18" ht="13" hidden="1">
      <c r="A17" s="14" t="s">
        <v>6</v>
      </c>
      <c r="B17" s="14">
        <v>1</v>
      </c>
      <c r="C17" s="14" t="s">
        <v>46</v>
      </c>
      <c r="D17" s="14">
        <v>20</v>
      </c>
      <c r="E17" s="15" t="s">
        <v>47</v>
      </c>
      <c r="F17" s="62" t="s">
        <v>12</v>
      </c>
      <c r="G17" s="74">
        <f>'January 2012'!G20*1.024</f>
        <v>47207</v>
      </c>
      <c r="H17" s="74">
        <f>'January 2012'!H20*1.024</f>
        <v>49691</v>
      </c>
      <c r="I17" s="74">
        <f>'January 2012'!I20*1.024</f>
        <v>51182</v>
      </c>
      <c r="J17" s="74">
        <f>'January 2012'!J20*1.024</f>
        <v>52177</v>
      </c>
    </row>
    <row r="18" spans="1:18" ht="13">
      <c r="A18" s="73" t="s">
        <v>48</v>
      </c>
      <c r="B18" s="14"/>
      <c r="C18" s="73" t="s">
        <v>83</v>
      </c>
      <c r="D18" s="14">
        <v>20</v>
      </c>
      <c r="E18" s="72" t="s">
        <v>82</v>
      </c>
      <c r="F18" s="62" t="s">
        <v>57</v>
      </c>
      <c r="G18" s="74">
        <f>H18*0.95</f>
        <v>47207</v>
      </c>
      <c r="H18" s="74">
        <f>H16</f>
        <v>49692</v>
      </c>
      <c r="I18" s="74">
        <f>H18*1.03</f>
        <v>51183</v>
      </c>
      <c r="J18" s="74">
        <f>H18*1.05</f>
        <v>52177</v>
      </c>
    </row>
    <row r="19" spans="1:18" ht="13">
      <c r="A19" s="73"/>
      <c r="B19" s="14"/>
      <c r="C19" s="14"/>
      <c r="D19" s="14"/>
      <c r="E19" s="72"/>
      <c r="F19" s="62"/>
      <c r="G19" s="16"/>
      <c r="H19" s="16"/>
      <c r="I19" s="16"/>
      <c r="J19" s="16"/>
    </row>
    <row r="20" spans="1:18" ht="13">
      <c r="A20" s="32" t="s">
        <v>23</v>
      </c>
      <c r="B20" s="1"/>
      <c r="C20" s="1"/>
      <c r="D20" s="1"/>
      <c r="E20" s="1"/>
      <c r="F20" s="1"/>
      <c r="Q20" s="47" t="s">
        <v>61</v>
      </c>
    </row>
    <row r="21" spans="1:18" ht="13">
      <c r="A21" s="32" t="s">
        <v>24</v>
      </c>
      <c r="B21" s="1"/>
      <c r="C21" s="1"/>
      <c r="D21" s="1"/>
      <c r="E21" s="1"/>
      <c r="F21" s="1"/>
    </row>
    <row r="22" spans="1:18">
      <c r="A22" s="33"/>
      <c r="B22" s="33"/>
      <c r="D22" s="16">
        <f>'January 2012'!D23*1.024</f>
        <v>374</v>
      </c>
      <c r="E22" s="34" t="s">
        <v>25</v>
      </c>
      <c r="F22" s="33"/>
      <c r="Q22" s="16">
        <v>357.38683860000003</v>
      </c>
      <c r="R22" s="35"/>
    </row>
    <row r="23" spans="1:18">
      <c r="A23" s="33"/>
      <c r="B23" s="33"/>
      <c r="D23" s="16">
        <f>'January 2012'!D24*1.024</f>
        <v>722</v>
      </c>
      <c r="E23" s="34" t="s">
        <v>26</v>
      </c>
      <c r="F23" s="33"/>
      <c r="Q23" s="16">
        <v>690.94788796000012</v>
      </c>
      <c r="R23" s="35"/>
    </row>
    <row r="24" spans="1:18">
      <c r="A24" s="33"/>
      <c r="B24" s="33"/>
      <c r="D24" s="16">
        <f>'January 2012'!D25*1.024</f>
        <v>872</v>
      </c>
      <c r="E24" s="34" t="s">
        <v>27</v>
      </c>
      <c r="F24" s="33"/>
      <c r="Q24" s="16">
        <v>834.93852728000002</v>
      </c>
      <c r="R24" s="35"/>
    </row>
    <row r="25" spans="1:18">
      <c r="A25" s="33"/>
      <c r="B25" s="33"/>
      <c r="D25" s="16">
        <f>'January 2012'!D26*1.024</f>
        <v>1143</v>
      </c>
      <c r="E25" s="34" t="s">
        <v>28</v>
      </c>
      <c r="F25" s="33"/>
      <c r="Q25" s="16">
        <v>1093.9144972800002</v>
      </c>
      <c r="R25" s="35"/>
    </row>
    <row r="26" spans="1:18">
      <c r="A26" s="33"/>
      <c r="B26" s="33"/>
      <c r="C26" s="33"/>
      <c r="D26" s="33"/>
      <c r="E26" s="33"/>
      <c r="F26" s="33"/>
      <c r="Q26" s="33"/>
    </row>
    <row r="27" spans="1:18" ht="13">
      <c r="A27" s="32"/>
      <c r="B27" s="1"/>
      <c r="C27" s="1"/>
      <c r="D27" s="1"/>
      <c r="E27" s="1"/>
      <c r="F27" s="1"/>
      <c r="Q27" s="1"/>
    </row>
    <row r="28" spans="1:18" ht="13">
      <c r="A28" s="32"/>
      <c r="B28" s="1"/>
      <c r="C28" s="1"/>
      <c r="D28" s="1"/>
      <c r="E28" s="1"/>
      <c r="F28" s="1"/>
      <c r="Q28" s="1"/>
    </row>
    <row r="29" spans="1:18">
      <c r="A29" s="33"/>
      <c r="B29" s="33"/>
      <c r="D29" s="16"/>
      <c r="E29" s="34"/>
      <c r="F29" s="33"/>
      <c r="Q29" s="36"/>
      <c r="R29" s="35"/>
    </row>
    <row r="30" spans="1:18">
      <c r="A30" s="33"/>
      <c r="B30" s="33"/>
      <c r="D30" s="16"/>
      <c r="E30" s="34"/>
      <c r="F30" s="33"/>
      <c r="Q30" s="36"/>
      <c r="R30" s="35"/>
    </row>
    <row r="31" spans="1:18">
      <c r="A31" s="33"/>
      <c r="B31" s="33"/>
      <c r="D31" s="16"/>
      <c r="E31" s="34"/>
      <c r="F31" s="33"/>
      <c r="Q31" s="36"/>
      <c r="R31" s="35"/>
    </row>
    <row r="32" spans="1:18">
      <c r="A32" s="33"/>
      <c r="B32" s="33"/>
      <c r="D32" s="16"/>
      <c r="E32" s="34"/>
      <c r="F32" s="33"/>
      <c r="Q32" s="36"/>
      <c r="R32" s="35"/>
    </row>
    <row r="33" spans="1:6">
      <c r="A33" s="33"/>
      <c r="B33" s="33"/>
      <c r="C33" s="33"/>
      <c r="D33" s="33"/>
      <c r="E33" s="33"/>
      <c r="F33" s="33"/>
    </row>
    <row r="34" spans="1:6">
      <c r="A34" s="34"/>
      <c r="B34" s="37"/>
      <c r="C34" s="48"/>
      <c r="D34" s="33"/>
      <c r="E34" s="37"/>
      <c r="F34" s="38"/>
    </row>
    <row r="35" spans="1:6">
      <c r="A35" s="37"/>
      <c r="B35" s="34"/>
      <c r="C35" s="33"/>
      <c r="D35" s="48"/>
      <c r="E35" s="37"/>
      <c r="F35" s="38"/>
    </row>
    <row r="36" spans="1:6">
      <c r="A36" s="37"/>
      <c r="B36" s="37"/>
      <c r="C36" s="34"/>
      <c r="D36" s="34"/>
      <c r="E36" s="37"/>
      <c r="F36" s="39"/>
    </row>
    <row r="37" spans="1:6">
      <c r="A37" s="34"/>
      <c r="B37" s="37"/>
      <c r="C37" s="34"/>
      <c r="D37" s="34"/>
      <c r="E37" s="37"/>
      <c r="F37" s="39"/>
    </row>
    <row r="38" spans="1:6">
      <c r="A38" s="37"/>
      <c r="B38" s="34"/>
      <c r="C38" s="33"/>
      <c r="D38" s="33"/>
      <c r="E38" s="37"/>
      <c r="F38" s="38"/>
    </row>
  </sheetData>
  <pageMargins left="0.25" right="0.2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14</vt:i4>
      </vt:variant>
    </vt:vector>
  </HeadingPairs>
  <TitlesOfParts>
    <vt:vector size="40" baseType="lpstr">
      <vt:lpstr>2007 Salord</vt:lpstr>
      <vt:lpstr>2008</vt:lpstr>
      <vt:lpstr>January 2009</vt:lpstr>
      <vt:lpstr>May 2009 </vt:lpstr>
      <vt:lpstr>January 2011</vt:lpstr>
      <vt:lpstr>January througn March 2013</vt:lpstr>
      <vt:lpstr>January 2012</vt:lpstr>
      <vt:lpstr>Sheet1</vt:lpstr>
      <vt:lpstr>April 1 2013 old titles</vt:lpstr>
      <vt:lpstr>April 1 2013</vt:lpstr>
      <vt:lpstr>January 1 2015</vt:lpstr>
      <vt:lpstr>Feb 1 2015</vt:lpstr>
      <vt:lpstr>January 1 2017</vt:lpstr>
      <vt:lpstr>March 1 2017</vt:lpstr>
      <vt:lpstr>February 3, 2019</vt:lpstr>
      <vt:lpstr>January 1, 2020</vt:lpstr>
      <vt:lpstr>February 2020</vt:lpstr>
      <vt:lpstr>4-29-2021</vt:lpstr>
      <vt:lpstr>1-2-2022</vt:lpstr>
      <vt:lpstr>2023</vt:lpstr>
      <vt:lpstr>2024</vt:lpstr>
      <vt:lpstr>2025</vt:lpstr>
      <vt:lpstr>2026</vt:lpstr>
      <vt:lpstr>Notes</vt:lpstr>
      <vt:lpstr>Rate query for end of 2013</vt:lpstr>
      <vt:lpstr>Sheet2</vt:lpstr>
      <vt:lpstr>Data2022</vt:lpstr>
      <vt:lpstr>Data2023</vt:lpstr>
      <vt:lpstr>Data2024</vt:lpstr>
      <vt:lpstr>Data2025</vt:lpstr>
      <vt:lpstr>DataApril2021</vt:lpstr>
      <vt:lpstr>DataFeb2020</vt:lpstr>
      <vt:lpstr>IncrPerc2020</vt:lpstr>
      <vt:lpstr>IncrPerc2021</vt:lpstr>
      <vt:lpstr>IncrPerc2022</vt:lpstr>
      <vt:lpstr>IncrPerc2023</vt:lpstr>
      <vt:lpstr>IncrPercDec2023</vt:lpstr>
      <vt:lpstr>'2026'!IncrPercDec2024</vt:lpstr>
      <vt:lpstr>IncrPercDec2024</vt:lpstr>
      <vt:lpstr>'2026'!Print_Area</vt:lpstr>
    </vt:vector>
  </TitlesOfParts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Stupeck, Marie (she/her/hers)</cp:lastModifiedBy>
  <cp:lastPrinted>2026-06-11T15:50:42Z</cp:lastPrinted>
  <dcterms:created xsi:type="dcterms:W3CDTF">2005-11-03T13:50:56Z</dcterms:created>
  <dcterms:modified xsi:type="dcterms:W3CDTF">2026-09-11T20:20:04Z</dcterms:modified>
  <cp:contentStatus/>
</cp:coreProperties>
</file>